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kaka\Desktop\Dossier namory\"/>
    </mc:Choice>
  </mc:AlternateContent>
  <xr:revisionPtr revIDLastSave="0" documentId="13_ncr:1_{24AB1A1E-BF0E-4D21-A3A4-BEF87EB2B3BE}" xr6:coauthVersionLast="47" xr6:coauthVersionMax="47" xr10:uidLastSave="{00000000-0000-0000-0000-000000000000}"/>
  <bookViews>
    <workbookView xWindow="-120" yWindow="-120" windowWidth="29040" windowHeight="15840" tabRatio="533" activeTab="2" xr2:uid="{00000000-000D-0000-FFFF-FFFF00000000}"/>
  </bookViews>
  <sheets>
    <sheet name="PA DGBF 2022 " sheetId="18" r:id="rId1"/>
    <sheet name="STAT PA " sheetId="16" r:id="rId2"/>
    <sheet name="STAT AXE" sheetId="20" r:id="rId3"/>
  </sheets>
  <definedNames>
    <definedName name="_xlnm._FilterDatabase" localSheetId="0" hidden="1">'PA DGBF 2022 '!$A$6:$T$92</definedName>
    <definedName name="_xlnm.Print_Titles" localSheetId="0">'PA DGBF 2022 '!$6:$9</definedName>
    <definedName name="_xlnm.Print_Area" localSheetId="0">'PA DGBF 2022 '!$A$1:$T$92</definedName>
    <definedName name="_xlnm.Print_Area" localSheetId="2">'STAT AXE'!$A$1:$F$85</definedName>
    <definedName name="_xlnm.Print_Area" localSheetId="1">'STAT PA '!$A$1:$V$32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0" i="16" l="1"/>
  <c r="K24" i="16"/>
  <c r="K22" i="16"/>
  <c r="K15" i="16"/>
  <c r="K9" i="16"/>
  <c r="K8" i="16"/>
  <c r="K20" i="16"/>
  <c r="K21" i="16"/>
  <c r="J21" i="16"/>
  <c r="C21" i="16"/>
  <c r="Q24" i="16" l="1"/>
  <c r="P24" i="16"/>
  <c r="Q23" i="16"/>
  <c r="P23" i="16"/>
  <c r="Q22" i="16"/>
  <c r="P22" i="16"/>
  <c r="Q21" i="16"/>
  <c r="P21" i="16"/>
  <c r="Q20" i="16"/>
  <c r="P20" i="16"/>
  <c r="P9" i="16"/>
  <c r="Q9" i="16"/>
  <c r="P10" i="16"/>
  <c r="Q10" i="16"/>
  <c r="P11" i="16"/>
  <c r="Q11" i="16"/>
  <c r="P12" i="16"/>
  <c r="Q12" i="16"/>
  <c r="P13" i="16"/>
  <c r="Q13" i="16"/>
  <c r="P14" i="16"/>
  <c r="Q14" i="16"/>
  <c r="P15" i="16"/>
  <c r="Q15" i="16"/>
  <c r="P16" i="16"/>
  <c r="Q16" i="16"/>
  <c r="P17" i="16"/>
  <c r="Q17" i="16"/>
  <c r="P18" i="16"/>
  <c r="Q18" i="16"/>
  <c r="Q8" i="16"/>
  <c r="P8" i="16"/>
  <c r="N24" i="16"/>
  <c r="M24" i="16"/>
  <c r="N23" i="16"/>
  <c r="M23" i="16"/>
  <c r="N22" i="16"/>
  <c r="M22" i="16"/>
  <c r="N21" i="16"/>
  <c r="M21" i="16"/>
  <c r="M20" i="16"/>
  <c r="N20" i="16"/>
  <c r="M9" i="16"/>
  <c r="N9" i="16"/>
  <c r="M10" i="16"/>
  <c r="N10" i="16"/>
  <c r="M11" i="16"/>
  <c r="N11" i="16"/>
  <c r="M12" i="16"/>
  <c r="N12" i="16"/>
  <c r="M13" i="16"/>
  <c r="N13" i="16"/>
  <c r="M14" i="16"/>
  <c r="N14" i="16"/>
  <c r="M15" i="16"/>
  <c r="N15" i="16"/>
  <c r="M16" i="16"/>
  <c r="N16" i="16"/>
  <c r="M17" i="16"/>
  <c r="N17" i="16"/>
  <c r="M18" i="16"/>
  <c r="N18" i="16"/>
  <c r="N8" i="16"/>
  <c r="M8" i="16"/>
  <c r="K23" i="16"/>
  <c r="K18" i="16"/>
  <c r="K10" i="16"/>
  <c r="K11" i="16"/>
  <c r="K12" i="16"/>
  <c r="K13" i="16"/>
  <c r="K14" i="16"/>
  <c r="K16" i="16"/>
  <c r="K17" i="16"/>
  <c r="J8" i="16"/>
  <c r="H13" i="16"/>
  <c r="H10" i="16"/>
  <c r="H8" i="16"/>
  <c r="G8" i="16"/>
  <c r="N41" i="18"/>
  <c r="M41" i="18" s="1"/>
  <c r="N40" i="18" s="1"/>
  <c r="M40" i="18" s="1"/>
  <c r="K31" i="16" l="1"/>
  <c r="R20" i="16"/>
  <c r="E14" i="16"/>
  <c r="C78" i="20"/>
  <c r="E26" i="16"/>
  <c r="C26" i="16"/>
  <c r="C19" i="16"/>
  <c r="E19" i="16"/>
  <c r="C20" i="16"/>
  <c r="E20" i="16"/>
  <c r="E25" i="16"/>
  <c r="C17" i="16"/>
  <c r="E17" i="16"/>
  <c r="J22" i="16" l="1"/>
  <c r="J23" i="16"/>
  <c r="J24" i="16"/>
  <c r="J9" i="16"/>
  <c r="L9" i="16" s="1"/>
  <c r="J10" i="16"/>
  <c r="J11" i="16"/>
  <c r="J12" i="16"/>
  <c r="J13" i="16"/>
  <c r="J14" i="16"/>
  <c r="J15" i="16"/>
  <c r="J16" i="16"/>
  <c r="J18" i="16"/>
  <c r="J20" i="16"/>
  <c r="G9" i="16"/>
  <c r="H9" i="16"/>
  <c r="G10" i="16"/>
  <c r="G11" i="16"/>
  <c r="H11" i="16"/>
  <c r="G12" i="16"/>
  <c r="H12" i="16"/>
  <c r="G13" i="16"/>
  <c r="G14" i="16"/>
  <c r="H14" i="16"/>
  <c r="G15" i="16"/>
  <c r="H15" i="16"/>
  <c r="G16" i="16"/>
  <c r="H16" i="16"/>
  <c r="G18" i="16"/>
  <c r="H18" i="16"/>
  <c r="G20" i="16"/>
  <c r="H20" i="16"/>
  <c r="G21" i="16"/>
  <c r="H21" i="16"/>
  <c r="G22" i="16"/>
  <c r="H22" i="16"/>
  <c r="G23" i="16"/>
  <c r="H23" i="16"/>
  <c r="G24" i="16"/>
  <c r="H24" i="16"/>
  <c r="E8" i="16"/>
  <c r="E29" i="16"/>
  <c r="I21" i="16" l="1"/>
  <c r="S20" i="16"/>
  <c r="O20" i="16"/>
  <c r="E21" i="20"/>
  <c r="E78" i="20"/>
  <c r="E16" i="20"/>
  <c r="E82" i="20"/>
  <c r="E81" i="20"/>
  <c r="E8" i="20"/>
  <c r="E79" i="20"/>
  <c r="E12" i="20"/>
  <c r="E11" i="20"/>
  <c r="E24" i="20"/>
  <c r="E15" i="20"/>
  <c r="E83" i="20"/>
  <c r="E18" i="20"/>
  <c r="E80" i="20"/>
  <c r="E17" i="20"/>
  <c r="L8" i="16"/>
  <c r="O8" i="16"/>
  <c r="C83" i="20"/>
  <c r="C82" i="20"/>
  <c r="C81" i="20"/>
  <c r="C80" i="20"/>
  <c r="C79" i="20"/>
  <c r="C85" i="20" l="1"/>
  <c r="E85" i="20"/>
  <c r="C15" i="20"/>
  <c r="C18" i="20"/>
  <c r="C21" i="20"/>
  <c r="C20" i="20" s="1"/>
  <c r="C66" i="20" s="1"/>
  <c r="C24" i="20"/>
  <c r="C23" i="20" s="1"/>
  <c r="C67" i="20" s="1"/>
  <c r="C16" i="20"/>
  <c r="C17" i="20"/>
  <c r="C12" i="20"/>
  <c r="C11" i="20"/>
  <c r="C8" i="20"/>
  <c r="T7" i="18" l="1"/>
  <c r="E23" i="20"/>
  <c r="E67" i="20" s="1"/>
  <c r="E20" i="20"/>
  <c r="E66" i="20" s="1"/>
  <c r="C14" i="20"/>
  <c r="C65" i="20" s="1"/>
  <c r="C10" i="20"/>
  <c r="D7" i="18"/>
  <c r="J7" i="18"/>
  <c r="E7" i="18"/>
  <c r="F7" i="18"/>
  <c r="G7" i="18"/>
  <c r="H7" i="18"/>
  <c r="I7" i="18"/>
  <c r="C7" i="18"/>
  <c r="E11" i="16"/>
  <c r="E9" i="16"/>
  <c r="E18" i="16"/>
  <c r="C9" i="16"/>
  <c r="E22" i="16"/>
  <c r="C22" i="16"/>
  <c r="E21" i="16"/>
  <c r="C24" i="16"/>
  <c r="E14" i="20" l="1"/>
  <c r="E65" i="20" s="1"/>
  <c r="E7" i="20"/>
  <c r="E64" i="20" s="1"/>
  <c r="E10" i="20"/>
  <c r="R9" i="16"/>
  <c r="T9" i="16"/>
  <c r="L22" i="16"/>
  <c r="R22" i="16"/>
  <c r="O9" i="16"/>
  <c r="S9" i="16"/>
  <c r="I9" i="16"/>
  <c r="L21" i="16"/>
  <c r="R21" i="16"/>
  <c r="S22" i="16"/>
  <c r="T22" i="16"/>
  <c r="O22" i="16"/>
  <c r="I22" i="16"/>
  <c r="S21" i="16"/>
  <c r="T21" i="16"/>
  <c r="O21" i="16"/>
  <c r="E69" i="20" l="1"/>
  <c r="E26" i="20"/>
  <c r="F78" i="20" s="1"/>
  <c r="U22" i="16"/>
  <c r="U9" i="16"/>
  <c r="U21" i="16"/>
  <c r="W22" i="16" l="1"/>
  <c r="W21" i="16"/>
  <c r="F82" i="20"/>
  <c r="F80" i="20"/>
  <c r="F79" i="20"/>
  <c r="F81" i="20"/>
  <c r="F83" i="20"/>
  <c r="F26" i="20"/>
  <c r="F15" i="20"/>
  <c r="F24" i="20"/>
  <c r="F23" i="20"/>
  <c r="F67" i="20" s="1"/>
  <c r="F17" i="20"/>
  <c r="F12" i="20"/>
  <c r="F21" i="20"/>
  <c r="F16" i="20"/>
  <c r="F11" i="20"/>
  <c r="F20" i="20"/>
  <c r="F66" i="20" s="1"/>
  <c r="F10" i="20"/>
  <c r="F18" i="20"/>
  <c r="F14" i="20"/>
  <c r="F65" i="20" s="1"/>
  <c r="F8" i="20"/>
  <c r="F7" i="20"/>
  <c r="F64" i="20" s="1"/>
  <c r="W9" i="16"/>
  <c r="F85" i="20" l="1"/>
  <c r="F69" i="20"/>
  <c r="R36" i="16" l="1"/>
  <c r="S12" i="16" l="1"/>
  <c r="I24" i="16"/>
  <c r="S24" i="16" l="1"/>
  <c r="L12" i="16"/>
  <c r="G31" i="16"/>
  <c r="I13" i="16"/>
  <c r="L11" i="16"/>
  <c r="L13" i="16"/>
  <c r="L24" i="16"/>
  <c r="O10" i="16"/>
  <c r="O12" i="16"/>
  <c r="O14" i="16"/>
  <c r="O15" i="16"/>
  <c r="O18" i="16"/>
  <c r="O23" i="16"/>
  <c r="I23" i="16"/>
  <c r="I15" i="16"/>
  <c r="R12" i="16"/>
  <c r="R14" i="16"/>
  <c r="R15" i="16"/>
  <c r="R23" i="16"/>
  <c r="R24" i="16"/>
  <c r="R13" i="16"/>
  <c r="L14" i="16"/>
  <c r="L15" i="16"/>
  <c r="L18" i="16"/>
  <c r="L23" i="16"/>
  <c r="O11" i="16"/>
  <c r="O16" i="16"/>
  <c r="I8" i="16"/>
  <c r="I10" i="16"/>
  <c r="I20" i="16"/>
  <c r="I16" i="16"/>
  <c r="O24" i="16"/>
  <c r="R10" i="16"/>
  <c r="R16" i="16"/>
  <c r="I18" i="16"/>
  <c r="I11" i="16"/>
  <c r="I14" i="16"/>
  <c r="I12" i="16"/>
  <c r="L10" i="16"/>
  <c r="L16" i="16"/>
  <c r="L20" i="16"/>
  <c r="O13" i="16"/>
  <c r="R8" i="16"/>
  <c r="R11" i="16"/>
  <c r="R18" i="16"/>
  <c r="H31" i="16"/>
  <c r="L31" i="16" l="1"/>
  <c r="E28" i="16"/>
  <c r="C28" i="16"/>
  <c r="B49" i="20" l="1"/>
  <c r="B48" i="20"/>
  <c r="B47" i="20"/>
  <c r="B46" i="20"/>
  <c r="B45" i="20"/>
  <c r="B44" i="20"/>
  <c r="B36" i="20"/>
  <c r="B35" i="20"/>
  <c r="B34" i="20"/>
  <c r="E10" i="16"/>
  <c r="E12" i="16"/>
  <c r="E13" i="16"/>
  <c r="E15" i="16"/>
  <c r="E16" i="16"/>
  <c r="E23" i="16"/>
  <c r="E27" i="16"/>
  <c r="E24" i="16" s="1"/>
  <c r="C10" i="16"/>
  <c r="C11" i="16"/>
  <c r="C12" i="16"/>
  <c r="C13" i="16"/>
  <c r="C14" i="16"/>
  <c r="C15" i="16"/>
  <c r="C16" i="16"/>
  <c r="C18" i="16"/>
  <c r="C23" i="16"/>
  <c r="C25" i="16"/>
  <c r="C27" i="16"/>
  <c r="C29" i="16"/>
  <c r="E31" i="16" l="1"/>
  <c r="F26" i="16" s="1"/>
  <c r="I31" i="16"/>
  <c r="O31" i="16"/>
  <c r="R31" i="16"/>
  <c r="S18" i="16"/>
  <c r="U18" i="16"/>
  <c r="T18" i="16"/>
  <c r="U20" i="16"/>
  <c r="T20" i="16"/>
  <c r="T23" i="16"/>
  <c r="T24" i="16"/>
  <c r="U24" i="16"/>
  <c r="U23" i="16"/>
  <c r="S23" i="16"/>
  <c r="W23" i="16" l="1"/>
  <c r="W24" i="16"/>
  <c r="W20" i="16"/>
  <c r="W18" i="16"/>
  <c r="F17" i="16"/>
  <c r="F19" i="16"/>
  <c r="F20" i="16"/>
  <c r="F22" i="16"/>
  <c r="F9" i="16"/>
  <c r="F28" i="16"/>
  <c r="F21" i="16"/>
  <c r="T35" i="16"/>
  <c r="C48" i="20" l="1"/>
  <c r="C49" i="20"/>
  <c r="C44" i="20"/>
  <c r="C46" i="20"/>
  <c r="C36" i="20" l="1"/>
  <c r="C47" i="20"/>
  <c r="C7" i="20"/>
  <c r="C64" i="20" s="1"/>
  <c r="C69" i="20" s="1"/>
  <c r="C35" i="20"/>
  <c r="C45" i="20"/>
  <c r="C26" i="20" l="1"/>
  <c r="D78" i="20" s="1"/>
  <c r="C51" i="20"/>
  <c r="D44" i="20" s="1"/>
  <c r="C34" i="20"/>
  <c r="C37" i="20" s="1"/>
  <c r="D36" i="20" s="1"/>
  <c r="D79" i="20" l="1"/>
  <c r="D82" i="20"/>
  <c r="D81" i="20"/>
  <c r="D80" i="20"/>
  <c r="D83" i="20"/>
  <c r="D7" i="20"/>
  <c r="D64" i="20" s="1"/>
  <c r="D26" i="20"/>
  <c r="D24" i="20"/>
  <c r="D8" i="20"/>
  <c r="D15" i="20"/>
  <c r="D18" i="20"/>
  <c r="D21" i="20"/>
  <c r="D16" i="20"/>
  <c r="D11" i="20"/>
  <c r="D17" i="20"/>
  <c r="D12" i="20"/>
  <c r="D14" i="20"/>
  <c r="D65" i="20" s="1"/>
  <c r="D10" i="20"/>
  <c r="D23" i="20"/>
  <c r="D67" i="20" s="1"/>
  <c r="D20" i="20"/>
  <c r="D66" i="20" s="1"/>
  <c r="D48" i="20"/>
  <c r="D45" i="20"/>
  <c r="D46" i="20"/>
  <c r="D49" i="20"/>
  <c r="D47" i="20"/>
  <c r="D35" i="20"/>
  <c r="D34" i="20"/>
  <c r="D85" i="20" l="1"/>
  <c r="D69" i="20"/>
  <c r="D51" i="20"/>
  <c r="D37" i="20"/>
  <c r="C8" i="16" l="1"/>
  <c r="P5" i="18"/>
  <c r="S7" i="18"/>
  <c r="P7" i="18"/>
  <c r="O7" i="18"/>
  <c r="N7" i="18"/>
  <c r="M7" i="18"/>
  <c r="W37" i="16"/>
  <c r="W36" i="16"/>
  <c r="W35" i="16"/>
  <c r="W34" i="16"/>
  <c r="W33" i="16"/>
  <c r="W32" i="16"/>
  <c r="W30" i="16"/>
  <c r="Q31" i="16"/>
  <c r="Q32" i="16" s="1"/>
  <c r="N31" i="16"/>
  <c r="C31" i="16" l="1"/>
  <c r="D26" i="16" s="1"/>
  <c r="S35" i="16"/>
  <c r="S36" i="16" s="1"/>
  <c r="J34" i="16"/>
  <c r="K35" i="16"/>
  <c r="J31" i="16"/>
  <c r="P31" i="16"/>
  <c r="M31" i="16"/>
  <c r="S10" i="16"/>
  <c r="T13" i="16"/>
  <c r="T16" i="16"/>
  <c r="T11" i="16"/>
  <c r="F18" i="16"/>
  <c r="U10" i="16"/>
  <c r="U16" i="16"/>
  <c r="U12" i="16"/>
  <c r="U15" i="16"/>
  <c r="S11" i="16"/>
  <c r="T10" i="16"/>
  <c r="U14" i="16"/>
  <c r="T12" i="16"/>
  <c r="T15" i="16"/>
  <c r="T14" i="16"/>
  <c r="K32" i="16"/>
  <c r="L33" i="16" s="1"/>
  <c r="U8" i="16"/>
  <c r="S8" i="16"/>
  <c r="S13" i="16"/>
  <c r="S15" i="16"/>
  <c r="S14" i="16"/>
  <c r="T8" i="16"/>
  <c r="S16" i="16"/>
  <c r="U13" i="16"/>
  <c r="T31" i="16" l="1"/>
  <c r="W8" i="16"/>
  <c r="W14" i="16"/>
  <c r="W12" i="16"/>
  <c r="W10" i="16"/>
  <c r="W15" i="16"/>
  <c r="W13" i="16"/>
  <c r="W16" i="16"/>
  <c r="D20" i="16"/>
  <c r="D19" i="16"/>
  <c r="D9" i="16"/>
  <c r="D17" i="16"/>
  <c r="D22" i="16"/>
  <c r="D21" i="16"/>
  <c r="S31" i="16"/>
  <c r="D10" i="16"/>
  <c r="D28" i="16"/>
  <c r="D18" i="16"/>
  <c r="D25" i="16"/>
  <c r="D23" i="16"/>
  <c r="D24" i="16"/>
  <c r="F23" i="16"/>
  <c r="F24" i="16"/>
  <c r="F25" i="16"/>
  <c r="D27" i="16"/>
  <c r="D16" i="16"/>
  <c r="D29" i="16"/>
  <c r="D12" i="16"/>
  <c r="D13" i="16"/>
  <c r="D8" i="16"/>
  <c r="D15" i="16"/>
  <c r="D11" i="16"/>
  <c r="N32" i="16"/>
  <c r="D14" i="16"/>
  <c r="F16" i="16"/>
  <c r="F14" i="16"/>
  <c r="F29" i="16"/>
  <c r="F11" i="16"/>
  <c r="F12" i="16"/>
  <c r="F13" i="16"/>
  <c r="F27" i="16"/>
  <c r="F8" i="16"/>
  <c r="F15" i="16"/>
  <c r="F10" i="16"/>
  <c r="U11" i="16"/>
  <c r="U31" i="16" s="1"/>
  <c r="H32" i="16"/>
  <c r="T32" i="16" l="1"/>
  <c r="V11" i="16"/>
  <c r="D31" i="16"/>
  <c r="F31" i="16"/>
  <c r="W11" i="16"/>
  <c r="W31" i="16" l="1"/>
  <c r="V28" i="16"/>
  <c r="V25" i="16"/>
  <c r="V30" i="16"/>
  <c r="V19" i="16"/>
  <c r="V27" i="16"/>
  <c r="V31" i="16"/>
  <c r="V17" i="16"/>
  <c r="V29" i="16"/>
  <c r="V26" i="16"/>
  <c r="V21" i="16"/>
  <c r="V22" i="16"/>
  <c r="V9" i="16"/>
  <c r="V23" i="16"/>
  <c r="V20" i="16"/>
  <c r="V18" i="16"/>
  <c r="V24" i="16"/>
  <c r="V8" i="16"/>
  <c r="V12" i="16"/>
  <c r="V15" i="16"/>
  <c r="V16" i="16"/>
  <c r="V14" i="16"/>
  <c r="V10" i="16"/>
  <c r="V13" i="16"/>
  <c r="E47" i="20"/>
  <c r="E49" i="20" l="1"/>
  <c r="E48" i="20"/>
  <c r="E46" i="20"/>
  <c r="E45" i="20" l="1"/>
  <c r="E35" i="20"/>
  <c r="E44" i="20"/>
  <c r="E36" i="20"/>
  <c r="E51" i="20" l="1"/>
  <c r="F44" i="20" s="1"/>
  <c r="E34" i="20"/>
  <c r="E37" i="20" s="1"/>
  <c r="F35" i="20" s="1"/>
  <c r="F45" i="20" l="1"/>
  <c r="F34" i="20"/>
  <c r="F36" i="20"/>
  <c r="F37" i="20"/>
  <c r="F47" i="20"/>
  <c r="F48" i="20"/>
  <c r="F49" i="20"/>
  <c r="F46" i="20"/>
  <c r="F51" i="20" l="1"/>
</calcChain>
</file>

<file path=xl/sharedStrings.xml><?xml version="1.0" encoding="utf-8"?>
<sst xmlns="http://schemas.openxmlformats.org/spreadsheetml/2006/main" count="630" uniqueCount="366">
  <si>
    <t>REPUBLIQUE DE COTE D'IVOIRE</t>
  </si>
  <si>
    <t>DIRECTION GENERALE DU BUDGET ET DES FINANCES</t>
  </si>
  <si>
    <t>Union-Discipline-Travail</t>
  </si>
  <si>
    <t>Actions</t>
  </si>
  <si>
    <t>Période d'exécution</t>
  </si>
  <si>
    <t>Résultats Attendus</t>
  </si>
  <si>
    <t>Preuves de réalisation</t>
  </si>
  <si>
    <t>Début</t>
  </si>
  <si>
    <t>DAS</t>
  </si>
  <si>
    <t>OO 2.1: INSTITUER DES RENCONTRES DE REFLEXION ET D’ANTICIPATION POUR AMELIORER LA PREVISIBILITE DES OOERATIONS</t>
  </si>
  <si>
    <t>DGBF</t>
  </si>
  <si>
    <t>DPSB</t>
  </si>
  <si>
    <t>OO 3.1: AMELIORER L’EFFICACITE ET L’EFFICIENCE DE LA DEPENSE PUBLIQUE</t>
  </si>
  <si>
    <t>DCB</t>
  </si>
  <si>
    <t>CEADP</t>
  </si>
  <si>
    <t>DPE</t>
  </si>
  <si>
    <t>OS2 : AMELIORER LA PREVISIBILITE DES OPERATIONS</t>
  </si>
  <si>
    <t>OS3 : CONSOLIDER LA MAITRISE DE LA DEPENSE PUBLIQUE</t>
  </si>
  <si>
    <t>DIRSOLDE</t>
  </si>
  <si>
    <t>OO 3.2 : RENFORCER LA TRANSPARENCE ET LE CONTROLE DE L’EXECUTION DES LOIS DE FINANCES</t>
  </si>
  <si>
    <t>Ref</t>
  </si>
  <si>
    <t xml:space="preserve">Direction </t>
  </si>
  <si>
    <t>Nombre d'activités</t>
  </si>
  <si>
    <t>Échéances Mesures</t>
  </si>
  <si>
    <t>Premier trimestre</t>
  </si>
  <si>
    <t>deuxième trimestre</t>
  </si>
  <si>
    <t>troisième Trimestre</t>
  </si>
  <si>
    <t>quatrième Trimestre</t>
  </si>
  <si>
    <t>TOTAL</t>
  </si>
  <si>
    <t>En cours</t>
  </si>
  <si>
    <t>Réalisé</t>
  </si>
  <si>
    <t>total</t>
  </si>
  <si>
    <t>taux</t>
  </si>
  <si>
    <t>Nouveau</t>
  </si>
  <si>
    <t>Taux de réalisation</t>
  </si>
  <si>
    <t>Objectif Stratégique</t>
  </si>
  <si>
    <t>Objectif Opérationnel</t>
  </si>
  <si>
    <t>Projet</t>
  </si>
  <si>
    <t>Fin</t>
  </si>
  <si>
    <t>Échéances Projets</t>
  </si>
  <si>
    <t>point de mise en œuvre</t>
  </si>
  <si>
    <t>Structures associées</t>
  </si>
  <si>
    <t>Structures responsables</t>
  </si>
  <si>
    <t>DTI</t>
  </si>
  <si>
    <t>DOCD</t>
  </si>
  <si>
    <t>MINISTERE  DU BUDGET ET DU PORTEFEUILLE DE L’ETAT</t>
  </si>
  <si>
    <t>CONAFIP</t>
  </si>
  <si>
    <t>PA</t>
  </si>
  <si>
    <t>PAS</t>
  </si>
  <si>
    <t>PEF</t>
  </si>
  <si>
    <t>x</t>
  </si>
  <si>
    <t>Rapport de formation</t>
  </si>
  <si>
    <t>OO 2.2 : METTRE EN PLACE DES OUTILS PERFORMANTS DE PREVISION</t>
  </si>
  <si>
    <t>Copie du courrier de transmission</t>
  </si>
  <si>
    <t>DTI
DCB</t>
  </si>
  <si>
    <t>DTI
DAS</t>
  </si>
  <si>
    <t>DTI
DOCD</t>
  </si>
  <si>
    <t>DAS
DPSB</t>
  </si>
  <si>
    <t>DBE
DPSB</t>
  </si>
  <si>
    <t>Pourcentage</t>
  </si>
  <si>
    <t>OBJECTIFS SPECIFIQUES ET OPERATIONNELS</t>
  </si>
  <si>
    <t xml:space="preserve">   DIRECTION GENERALE DU BUDGET ET DES FINANCES</t>
  </si>
  <si>
    <t>Copie des TDR</t>
  </si>
  <si>
    <t>Statut actions</t>
  </si>
  <si>
    <t xml:space="preserve">Copie des rapports de mission 
  </t>
  </si>
  <si>
    <t xml:space="preserve">Cout estimatif </t>
  </si>
  <si>
    <t>PTG</t>
  </si>
  <si>
    <t>Les TDR ont été élaborés et validés par la hiérarchie</t>
  </si>
  <si>
    <t>copie des TDR</t>
  </si>
  <si>
    <t>Rapport de l'étude</t>
  </si>
  <si>
    <t xml:space="preserve">Missions effectuées </t>
  </si>
  <si>
    <t>Rapports de missions</t>
  </si>
  <si>
    <t>Copie du  projet de décret prenant en compte les observations du DGBF</t>
  </si>
  <si>
    <t>Copie du  projet de décret prenant en compte les observations de la DGDDL</t>
  </si>
  <si>
    <t xml:space="preserve">Le projet de décret validé  par le DGBF est transmis au Cabinet </t>
  </si>
  <si>
    <t>Rapports de mission</t>
  </si>
  <si>
    <t>Rapports des travaux</t>
  </si>
  <si>
    <t>Rapport d'installation du service</t>
  </si>
  <si>
    <t>Les missions de prospections sont effectuées</t>
  </si>
  <si>
    <t>Du 02 mars au 31 août 2022</t>
  </si>
  <si>
    <t>Rapports de formation</t>
  </si>
  <si>
    <t>Rapport</t>
  </si>
  <si>
    <t>Du 10 février au 10 avril 2022</t>
  </si>
  <si>
    <t>Du 15 mars au 5 avril 2022</t>
  </si>
  <si>
    <t>Du 12 au 16 avril 2022</t>
  </si>
  <si>
    <t>Du 25 avril au 30 mai 2022</t>
  </si>
  <si>
    <t>Du 05 juin au 20 juillet 2022</t>
  </si>
  <si>
    <t>La liste nominative des bénéficiaires est disponible et publiée sur le site Web de la DGBF</t>
  </si>
  <si>
    <t>Copie de la liste  nominative des bénéficiaires comportant les sommes à payer à chacun</t>
  </si>
  <si>
    <t xml:space="preserve">Copie du rapport trimestriel </t>
  </si>
  <si>
    <t>Attestation de service fait</t>
  </si>
  <si>
    <t xml:space="preserve">Registre physique ou informatique des réclamations formulées et/ou traitées </t>
  </si>
  <si>
    <t>Le rapport est produit</t>
  </si>
  <si>
    <t>Copie du rapport semestriel</t>
  </si>
  <si>
    <t>Copie de la note de transmission</t>
  </si>
  <si>
    <t>X</t>
  </si>
  <si>
    <t>DFDC</t>
  </si>
  <si>
    <t>CELIOPE</t>
  </si>
  <si>
    <t>Liste des cabinets retenus</t>
  </si>
  <si>
    <t>Plan de formation validé</t>
  </si>
  <si>
    <t>Les rapports mensuels sont produits</t>
  </si>
  <si>
    <t>Copies des rapports</t>
  </si>
  <si>
    <t xml:space="preserve">Copie des rapports </t>
  </si>
  <si>
    <t>OS1 : RENFORCER L'AUTOMATISATION DES OPERATIONS</t>
  </si>
  <si>
    <t>OS 5 OPTIMISER LA GESTION ADMINISTRATIVE ET DU PERSONNEL</t>
  </si>
  <si>
    <t>OS 6 AMELIORER LE CADRE DE TRAVAIL</t>
  </si>
  <si>
    <t>OO 3.4 : RENFORCER LES ACTIONS DE COMMUNICATION SUR L’EVOLUTION DES INDICATEURS BUDGETAIRES</t>
  </si>
  <si>
    <t>OO.5.3 AMELIORER LA GESTION DES COMPETENCES ET DES CARRIERES</t>
  </si>
  <si>
    <t>OO.6.2 AMELIORER LES CAPACITES OPERATIONNELLES DES SERVICES</t>
  </si>
  <si>
    <t xml:space="preserve">OO 1.1 :  AMELIORER LES PERFORMANCES DES OUTILS INFORMATIQUES </t>
  </si>
  <si>
    <t>OO.3.3 METTRE EN PLACE DES OUTILS D’EVALUATION DE L’OPTIMALITE DE LA DEPENSE</t>
  </si>
  <si>
    <t>Les locaux sont réhabilités</t>
  </si>
  <si>
    <t xml:space="preserve">PROJET DE PROGRAMME D'ACTIVITES (PA) 2022  DE LA DIRECTION GENERALE DU BUDGET ET DES FINANCES </t>
  </si>
  <si>
    <t xml:space="preserve"> STATISTIQUES DES ACTIVITES DU PROGRAMME D'ACTIVITES DE LA DGBF PAR OBJECTIFS STRATEGIQUES ET OPERATIONNELS : GESTION 2022</t>
  </si>
  <si>
    <t xml:space="preserve"> STATISTIQUES DES ACTIVITES DU PROGRAMMES D'ACTIVITES (PA)  DE LA DIRECTION GENERALE DU BUDGET ET DES FINANCES : GESTION 2022</t>
  </si>
  <si>
    <t>Le projet de bulletin est produit</t>
  </si>
  <si>
    <t>Le projet de bulletin est validé par le DGBF</t>
  </si>
  <si>
    <t>Le bulletin est transmis au Cabinet</t>
  </si>
  <si>
    <t>Copie du projet de bulletin</t>
  </si>
  <si>
    <t>Copie du projet de bulletin validé par le DGBF</t>
  </si>
  <si>
    <t>DRHMG</t>
  </si>
  <si>
    <t>Copie des TDR validés</t>
  </si>
  <si>
    <t>Chaque mois</t>
  </si>
  <si>
    <t>Copie des CR des réunions</t>
  </si>
  <si>
    <t>Borne multimédia fonctionnelle</t>
  </si>
  <si>
    <t>Rapport de la séance</t>
  </si>
  <si>
    <t>Copie de la décision</t>
  </si>
  <si>
    <t>Une décision du DGBF portant mise en place du cadre institutionnel de ladite évaluation est prise</t>
  </si>
  <si>
    <t>Rapport de l'atelier</t>
  </si>
  <si>
    <t>DPE/DTI</t>
  </si>
  <si>
    <t xml:space="preserve">Rapport de la cérémonie </t>
  </si>
  <si>
    <t xml:space="preserve">Le système de management de la qualité est planifié et organise dans chaque direction de la DGBF. </t>
  </si>
  <si>
    <t>Un cadre institutionnel est mis en place au sein de chaque direction.</t>
  </si>
  <si>
    <t xml:space="preserve">Le système de management de la qualité est construit </t>
  </si>
  <si>
    <t xml:space="preserve">Copie des projets de management de la qualité mise en place (rapport d’étape) </t>
  </si>
  <si>
    <t>Le matériel de sécurisation et de sauvegarde du Système d'Information Budgétaire est acquis et installé</t>
  </si>
  <si>
    <t>Matériel acquis et installé</t>
  </si>
  <si>
    <t xml:space="preserve">TDR élaborés et validés </t>
  </si>
  <si>
    <t xml:space="preserve">Le chronogramme de paiement est élaboré et communiqué aux syndicats de fonctionnaires siégeant au Comité de suivi de la trêve sociale </t>
  </si>
  <si>
    <t>- Chronogramme de paiement au titre de 2022   
- Courrier de transmission</t>
  </si>
  <si>
    <t xml:space="preserve">Les dépenses afférentes au stock des arriérés de salaire sont mandatées chaque mois conformément au chronogramme arrêté </t>
  </si>
  <si>
    <t>Etat des mandatements</t>
  </si>
  <si>
    <t>Un mois après la fin du trimestre</t>
  </si>
  <si>
    <t>Un rapport trimestriel sur les   paiements effectués  est produit</t>
  </si>
  <si>
    <t>Les TDR des sessions de de formation sont élaborés</t>
  </si>
  <si>
    <t>Copie des TDR des sessions de formation à l’attention des Ordonnateurs sur la mise en œuvre de la comptabilité des matières</t>
  </si>
  <si>
    <t>Copie du projet d'arrêté</t>
  </si>
  <si>
    <t>Les observations du DGBF  sont prises en compte</t>
  </si>
  <si>
    <t>Le projet de décret est transmis à la DGDDL pour avis</t>
  </si>
  <si>
    <t>Les observations de la DGDDL sont prises en compte et le projet de décret est finalisé</t>
  </si>
  <si>
    <t>Le projet de décret est transmis au DGBF pour validation finale</t>
  </si>
  <si>
    <t>Copie du projet de décret validé par le DGBF</t>
  </si>
  <si>
    <t>Des agents sont formés et déployés</t>
  </si>
  <si>
    <t>Les lancements opérationnels sont effectués</t>
  </si>
  <si>
    <t>Rapport de l'étude validé</t>
  </si>
  <si>
    <t>Copie du plan d'actions</t>
  </si>
  <si>
    <t>La procédure de mise en concurrence des cabinet d'études est organisée et le marché d'études attribué</t>
  </si>
  <si>
    <t>Copie du marché attribué</t>
  </si>
  <si>
    <t xml:space="preserve">L'étude est réalisée </t>
  </si>
  <si>
    <t>Les conclusions de l'étude d'identification, d'évaluation et d'élaboration de la cartographie des risques inhérents à la gestion des  EPN sont validées.</t>
  </si>
  <si>
    <t>Un plan d'actions de la mise en œuvre des recommandations de  l'étude est élaboré</t>
  </si>
  <si>
    <t>Les outils clés des conférences de performance sont élaborés</t>
  </si>
  <si>
    <t>Copie des documents élaborés</t>
  </si>
  <si>
    <t>Rapport de l’atelier de lancement</t>
  </si>
  <si>
    <t>Les échanges avec les ministères sur leur projet de DPPD-PAP 2023-2025 optique besoins sont organisés</t>
  </si>
  <si>
    <t>CR des échanges et projets de DPPD-PAP optique besoins disponibles</t>
  </si>
  <si>
    <t>80 véhicules  sont équipés de système GPS</t>
  </si>
  <si>
    <t>Liste des véhicules équipés de GPS</t>
  </si>
  <si>
    <t>Les TDR sont produits et validés par le DGBF</t>
  </si>
  <si>
    <t>Le rapport semestriel est transmis au Cabinet</t>
  </si>
  <si>
    <t>15 jours après la fin du mois</t>
  </si>
  <si>
    <t>20 jours après la fin du mois</t>
  </si>
  <si>
    <t>30 jours après la fin du mois</t>
  </si>
  <si>
    <t>2 mois après la fin du semestre</t>
  </si>
  <si>
    <t>Les enquêtes semestriels de satisfaction des usagers sont réalisées</t>
  </si>
  <si>
    <t>L'évaluation du premier semestre est réalisé</t>
  </si>
  <si>
    <t>Rapport d'évaluation</t>
  </si>
  <si>
    <t>Un appui relatif à la mise en place  du contrôle de gestion dans les ministères  est organisé</t>
  </si>
  <si>
    <t xml:space="preserve">
Rapports de formation
Rapports de suivi
Rapports de gestion
</t>
  </si>
  <si>
    <t>La cérémonie de lancement du projet de CIB à travers le document de cadrage est organisée</t>
  </si>
  <si>
    <t>Compte rendu de la cérémonie</t>
  </si>
  <si>
    <t>Les organigrammes des structures, manuels de procédures et fiches de description des postes dans chaque programme sont élaborés</t>
  </si>
  <si>
    <t>Copie des organigrammes, manuels de procédures et fiches de description de postes</t>
  </si>
  <si>
    <t>Un 'assistant technique est recruté</t>
  </si>
  <si>
    <t>- Copie du contrat de recrutement signé 
- Copie du rapport de consultation</t>
  </si>
  <si>
    <t>Rapports d'assistance technique</t>
  </si>
  <si>
    <t>Un appui est apporté aux institutions, ministères et EPN pour l’établissement de la cartographie, l’évaluation et le traitement des risques budgétaires</t>
  </si>
  <si>
    <t xml:space="preserve">Compte rendu des séances de travail et liste de présence </t>
  </si>
  <si>
    <t>Des réunions du Comité technique ont été organisées et l'avant-projet du Document est rédigé</t>
  </si>
  <si>
    <t>Comptes rendus des réunions du Comité et copie de l'avant-projet du Document</t>
  </si>
  <si>
    <t>L'atelier de validation de l’avant-projet du Document est organisé</t>
  </si>
  <si>
    <t xml:space="preserve"> Le cahier de charges du développement de l'applicatif de gestion de la Comptabilité des matières est validé</t>
  </si>
  <si>
    <t>Copie du cahier de charges validé</t>
  </si>
  <si>
    <t>L'applicatif de gestion de la Comptabilité des matières est développé</t>
  </si>
  <si>
    <t>Copie des écrans. 
Rapport de tests</t>
  </si>
  <si>
    <t>L’avant-projet de plan de formation est élaboré</t>
  </si>
  <si>
    <t>Copie de l'avant-projet de plan de formation</t>
  </si>
  <si>
    <t>Les observations des structures reçues sont prises en compte</t>
  </si>
  <si>
    <t>Copie du projet de plan de formation prenant en compte les observations</t>
  </si>
  <si>
    <t>Le projet de plan de formation est transmis au DG pour validation</t>
  </si>
  <si>
    <t>Des cabinets de formation sont sélectionnés</t>
  </si>
  <si>
    <t>Les séminaires de formation sont organisés</t>
  </si>
  <si>
    <t xml:space="preserve">Nombre de véhicules acquis au profit des services de l’État </t>
  </si>
  <si>
    <t>La cérémonie de lancement est organisée</t>
  </si>
  <si>
    <t xml:space="preserve">Rapport de planification et de l’organisation de la mise en place  </t>
  </si>
  <si>
    <t xml:space="preserve">Copie des cadre institutionnel mise en place dans chaque direction </t>
  </si>
  <si>
    <t>Les projets de TDR sont élaborés et transmis par le DGBF</t>
  </si>
  <si>
    <t>Le séminaire bilan est organisé</t>
  </si>
  <si>
    <t xml:space="preserve">Copie du Rapport du séminaire bilan </t>
  </si>
  <si>
    <t>Le suivi des réunions mensuelles de chantier est assuré</t>
  </si>
  <si>
    <t>Le hall d'accueil est aménagé</t>
  </si>
  <si>
    <t>Une borne multimédia de gestion des files d'attente pour les bulletins est installée</t>
  </si>
  <si>
    <t>Un bureau des réclamations est crée dans le cadre d'une politique d'analyse systématique des réclamations et de leurs motifs</t>
  </si>
  <si>
    <t>La  mission de contrôle des effectifs des élèves affectés par l’Etat dans les EPESGTFP/MENA est réalisé</t>
  </si>
  <si>
    <t>La mission de revue des dépenses publiques (RDP) de 20 communes est réalisée</t>
  </si>
  <si>
    <t xml:space="preserve">Copies des rapports de mission </t>
  </si>
  <si>
    <t>La mission de suivi de la mise en œuvre des recommandations issues des missions effectuées en 2021 est réalisée</t>
  </si>
  <si>
    <t>Outils et modules de formation disponibles
Pool de formateurs constitués
Ateliers de sensibilisation et de formation organisé dans les ministères</t>
  </si>
  <si>
    <t>Documents et Rapports</t>
  </si>
  <si>
    <t>Rapports</t>
  </si>
  <si>
    <t>Une évaluation de la mise en œuvre du processus est organisée</t>
  </si>
  <si>
    <t>Les réunions de sensibilisation au profit des acteurs sur les enjeux du CIB sont organisées</t>
  </si>
  <si>
    <t>Compte rendu des réunions et listes de présence</t>
  </si>
  <si>
    <t>Outils diffusés et sensibilisation réalisée</t>
  </si>
  <si>
    <t>Rapports d'activités</t>
  </si>
  <si>
    <t xml:space="preserve">L'assistance technique pour l'application du CIB est organisée dans huit structures pilotes </t>
  </si>
  <si>
    <t>Une assistance est apportée aux institutions, ministères et EPN pour la revue de la cartographie des risques budgétaires</t>
  </si>
  <si>
    <t xml:space="preserve">Les trois (03) sessions de formation sont organisées </t>
  </si>
  <si>
    <t>Le projet d'arrêté portant seuil de patrimonialisation des biens de l'Etat.</t>
  </si>
  <si>
    <t>Le cadre institutionnel contenant le processus, les organes, les acteurs et leurs rôles est disponible</t>
  </si>
  <si>
    <t xml:space="preserve"> Document instituant le cadre institutionnel</t>
  </si>
  <si>
    <t xml:space="preserve">La méthodologie et les outils de mise  en œuvre du budget - programmes des collectivités territoriales et districts autonomes sont élaborés </t>
  </si>
  <si>
    <t xml:space="preserve">Rapport  des travaux </t>
  </si>
  <si>
    <t xml:space="preserve">La méthodologie et les outils sont validés et disponibles </t>
  </si>
  <si>
    <t xml:space="preserve">Rapport du séminaire </t>
  </si>
  <si>
    <t>Au moins 500 véhicules ont été acquis et mis à la disposition des services de l’État</t>
  </si>
  <si>
    <t xml:space="preserve">P1:  Poursuivre la sécurisation et la sauvegarde du Système d'Information Budgétaire
</t>
  </si>
  <si>
    <t xml:space="preserve">P3 :  Poursuivre le contrôle des abonnements d'eau et d’électricité de l’État et des véhicules administratifs dans les régions de la Marahoué, de l'Indenié-Djuablin, du N'Zi et du Moronou
</t>
  </si>
  <si>
    <t xml:space="preserve">P4 :  Produire un rapport trimestriel sur le  paiement de la cinquième tranche du stock des arriérés de salaire de la période 2009-2013
</t>
  </si>
  <si>
    <t xml:space="preserve">P5 :  Organiser trois (03) sessions de formation à l’attention des Ordonnateurs sur la mise en œuvre de la comptabilité des matières
</t>
  </si>
  <si>
    <t xml:space="preserve">P6 :   Poursuivre la prise des textes réglementaires sur la mise en œuvre de la Comptabilité des Matières
</t>
  </si>
  <si>
    <t xml:space="preserve">P7 :   Elaborer une stratégie de mise en œuvre du budget programmes des collectivités territoriales et districts autonomes 
</t>
  </si>
  <si>
    <t xml:space="preserve">P8 :  Elaborer un projet de décret portant modalités de fixation, de calcul et de répartition de la dotation globale de fonctionnement (DGF) et de la dotation générale de décentralisation (DGD)
</t>
  </si>
  <si>
    <r>
      <rPr>
        <b/>
        <sz val="28"/>
        <rFont val="Arial Narrow"/>
        <family val="2"/>
      </rPr>
      <t>A23:</t>
    </r>
    <r>
      <rPr>
        <sz val="28"/>
        <rFont val="Arial Narrow"/>
        <family val="2"/>
      </rPr>
      <t xml:space="preserve"> Réhabiliter les locaux</t>
    </r>
  </si>
  <si>
    <r>
      <rPr>
        <b/>
        <sz val="28"/>
        <rFont val="Arial Narrow"/>
        <family val="2"/>
      </rPr>
      <t>A24 : F</t>
    </r>
    <r>
      <rPr>
        <sz val="28"/>
        <rFont val="Arial Narrow"/>
        <family val="2"/>
      </rPr>
      <t>ormer et déployer les agents de la DAS</t>
    </r>
  </si>
  <si>
    <t xml:space="preserve">P10 : Identifier les risques  inhérents à la gestion des  Etablissements Publics Nationaux
</t>
  </si>
  <si>
    <t xml:space="preserve">P11 : Organiser  les conférences de performance en 2022 dans le cadre de la programmation budgétaire 2023-2025
</t>
  </si>
  <si>
    <t xml:space="preserve">P9 :  Poursuivre la déconcentration des services de la DGBF dans six (06) localités 
</t>
  </si>
  <si>
    <t xml:space="preserve">P13 : Produire un rapport semestriel détaillé de l'exécution des dépenses de personnel
</t>
  </si>
  <si>
    <t xml:space="preserve">P14 : Produire mensuellement un bulletin statistique de l'exécution budgétaire
</t>
  </si>
  <si>
    <t xml:space="preserve">P15 :  Effectuer une mission de contrôle des effectifs des élèves affectés par l’Etat dans les EPESGTFP
</t>
  </si>
  <si>
    <t xml:space="preserve">P16 :  Évaluer la mise en œuvre des recommandations issues de l’audit administratif et financier de 10 EPN et de la revue des dépenses publiques de 9 Régions, effectués en 2021
</t>
  </si>
  <si>
    <t xml:space="preserve">P17 : Réaliser la revue des dépenses (RDP) de 20 communes
</t>
  </si>
  <si>
    <t xml:space="preserve">P18 : Produire les rapports mensuels d'activités de la CELIOPE et réaliser des enquêtes semestrielles de satisfaction des usagers 
</t>
  </si>
  <si>
    <t xml:space="preserve">P19 : Evaluer la performance et la gouvernance des Etablissements Publics Nationaux
</t>
  </si>
  <si>
    <t xml:space="preserve">P20:  Déployer le dispositif de contrôle de gestion au sein des ministères
</t>
  </si>
  <si>
    <t xml:space="preserve">P21 : Encadrer l'application du contrôle interne budgétaire dans les services de l’administration publique
</t>
  </si>
  <si>
    <t xml:space="preserve">P22 :  Elaborer l'avant projet du Document National d’Actions Stratégiques de mise en œuvre de la Comptabilité des Matières
</t>
  </si>
  <si>
    <t xml:space="preserve">P23 :  Concevoir l'applicatif de gestion de la Comptabilité des Matières
</t>
  </si>
  <si>
    <t xml:space="preserve">P24 :  Elaborer et exécuter le plan de formation 2022 de la DGBF
</t>
  </si>
  <si>
    <t xml:space="preserve">Le plan de formation 2022 de la DGBF est exécuté
</t>
  </si>
  <si>
    <t>Le rapport d'exécution du plan de formation</t>
  </si>
  <si>
    <t xml:space="preserve">P25 : Acquérir  des  véhicules administratifs au profit des ministères et institutions
</t>
  </si>
  <si>
    <t xml:space="preserve">P26 : Déployer le  Système de Management par la démarche qualité au sein de la DGBF
</t>
  </si>
  <si>
    <t xml:space="preserve">P27 : Organiser le séminaire bilan des activités 2021 et perspectives 2022 de la DGBF
</t>
  </si>
  <si>
    <r>
      <rPr>
        <b/>
        <sz val="28"/>
        <rFont val="Arial Narrow"/>
        <family val="2"/>
      </rPr>
      <t>A1 :</t>
    </r>
    <r>
      <rPr>
        <sz val="28"/>
        <rFont val="Arial Narrow"/>
        <family val="2"/>
      </rPr>
      <t xml:space="preserve">  Acquérir et installer du matériel de sécurisation et de sauvegarde du Système d'Information Budgétaire
</t>
    </r>
  </si>
  <si>
    <r>
      <rPr>
        <b/>
        <sz val="28"/>
        <rFont val="Arial Narrow"/>
        <family val="2"/>
      </rPr>
      <t xml:space="preserve">A2: </t>
    </r>
    <r>
      <rPr>
        <sz val="28"/>
        <rFont val="Arial Narrow"/>
        <family val="2"/>
      </rPr>
      <t xml:space="preserve">Elaborer les termes de référence relatifs aux missions
</t>
    </r>
  </si>
  <si>
    <r>
      <rPr>
        <b/>
        <sz val="28"/>
        <rFont val="Arial Narrow"/>
        <family val="2"/>
      </rPr>
      <t>A3 :</t>
    </r>
    <r>
      <rPr>
        <sz val="28"/>
        <rFont val="Arial Narrow"/>
        <family val="2"/>
      </rPr>
      <t xml:space="preserve"> Réaliser les missions dans les régions de la Marahoué, de l’Indenié-Djuablin du N'Zi et du Moronou
</t>
    </r>
  </si>
  <si>
    <r>
      <rPr>
        <b/>
        <sz val="28"/>
        <rFont val="Arial Narrow"/>
        <family val="2"/>
      </rPr>
      <t xml:space="preserve">A4 : </t>
    </r>
    <r>
      <rPr>
        <sz val="28"/>
        <rFont val="Arial Narrow"/>
        <family val="2"/>
      </rPr>
      <t xml:space="preserve">Elaborer et valider les termes de référence relatifs aux missions
</t>
    </r>
  </si>
  <si>
    <r>
      <rPr>
        <b/>
        <sz val="28"/>
        <rFont val="Arial Narrow"/>
        <family val="2"/>
      </rPr>
      <t xml:space="preserve">A5 : </t>
    </r>
    <r>
      <rPr>
        <sz val="28"/>
        <rFont val="Arial Narrow"/>
        <family val="2"/>
      </rPr>
      <t xml:space="preserve">Réaliser les missions  dans les régions de la Marahoué, de l'Indenié-Djuablin, du N'Zi et du Moronou
</t>
    </r>
  </si>
  <si>
    <r>
      <rPr>
        <b/>
        <sz val="28"/>
        <rFont val="Arial Narrow"/>
        <family val="2"/>
      </rPr>
      <t>A6 :</t>
    </r>
    <r>
      <rPr>
        <sz val="28"/>
        <rFont val="Arial Narrow"/>
        <family val="2"/>
      </rPr>
      <t xml:space="preserve"> Etablir la liste des bénéficiaires et des montants à payer au titre de 2022</t>
    </r>
  </si>
  <si>
    <r>
      <rPr>
        <b/>
        <sz val="28"/>
        <rFont val="Arial Narrow"/>
        <family val="2"/>
      </rPr>
      <t xml:space="preserve">A7 </t>
    </r>
    <r>
      <rPr>
        <sz val="28"/>
        <rFont val="Arial Narrow"/>
        <family val="2"/>
      </rPr>
      <t xml:space="preserve">: Elaborer le chronogramme de paiement et le communiquer aux organisations syndicales de la Fonction Publique siégeant au Comité de suivi de la trêve sociale
</t>
    </r>
  </si>
  <si>
    <r>
      <rPr>
        <b/>
        <sz val="28"/>
        <rFont val="Arial Narrow"/>
        <family val="2"/>
      </rPr>
      <t>A8 :</t>
    </r>
    <r>
      <rPr>
        <sz val="28"/>
        <rFont val="Arial Narrow"/>
        <family val="2"/>
      </rPr>
      <t xml:space="preserve"> Mandater chaque mois les dépenses conformément au chronogramme  </t>
    </r>
  </si>
  <si>
    <r>
      <rPr>
        <b/>
        <sz val="28"/>
        <rFont val="Arial Narrow"/>
        <family val="2"/>
      </rPr>
      <t xml:space="preserve">A9 : </t>
    </r>
    <r>
      <rPr>
        <sz val="28"/>
        <rFont val="Arial Narrow"/>
        <family val="2"/>
      </rPr>
      <t xml:space="preserve">Produire un rapport trimestriel sur les   paiements effectués 
</t>
    </r>
  </si>
  <si>
    <r>
      <rPr>
        <b/>
        <sz val="28"/>
        <rFont val="Arial Narrow"/>
        <family val="2"/>
      </rPr>
      <t xml:space="preserve">A10 : </t>
    </r>
    <r>
      <rPr>
        <sz val="28"/>
        <rFont val="Arial Narrow"/>
        <family val="2"/>
      </rPr>
      <t xml:space="preserve">Elaborer les TDR des sessions de de formation </t>
    </r>
  </si>
  <si>
    <r>
      <rPr>
        <b/>
        <sz val="28"/>
        <rFont val="Arial Narrow"/>
        <family val="2"/>
      </rPr>
      <t>A11 :</t>
    </r>
    <r>
      <rPr>
        <sz val="28"/>
        <rFont val="Arial Narrow"/>
        <family val="2"/>
      </rPr>
      <t xml:space="preserve"> Organiser trois(03) les sessions de de formation </t>
    </r>
  </si>
  <si>
    <r>
      <rPr>
        <b/>
        <sz val="28"/>
        <rFont val="Arial Narrow"/>
        <family val="2"/>
      </rPr>
      <t>A12</t>
    </r>
    <r>
      <rPr>
        <sz val="28"/>
        <rFont val="Arial Narrow"/>
        <family val="2"/>
      </rPr>
      <t> : Elaborer un projet d'arrêté interministériel portant seuil de patrimonialisation des biens de l'Etat</t>
    </r>
  </si>
  <si>
    <r>
      <rPr>
        <b/>
        <sz val="28"/>
        <rFont val="Arial Narrow"/>
        <family val="2"/>
      </rPr>
      <t>A13</t>
    </r>
    <r>
      <rPr>
        <sz val="28"/>
        <rFont val="Arial Narrow"/>
        <family val="2"/>
      </rPr>
      <t> : Rédiger le projet d’arrêté interministériel instituant les comités de réception des biens</t>
    </r>
  </si>
  <si>
    <r>
      <rPr>
        <b/>
        <sz val="28"/>
        <rFont val="Arial Narrow"/>
        <family val="2"/>
      </rPr>
      <t>A14:</t>
    </r>
    <r>
      <rPr>
        <sz val="28"/>
        <rFont val="Arial Narrow"/>
        <family val="2"/>
      </rPr>
      <t xml:space="preserve"> Mettre en place le cadre institutionnel de pilotage de mise en œuvre  du budget-programmes des Collectivités Territoriales et Districts Autonomes</t>
    </r>
  </si>
  <si>
    <r>
      <rPr>
        <b/>
        <sz val="28"/>
        <rFont val="Arial Narrow"/>
        <family val="2"/>
      </rPr>
      <t xml:space="preserve">A17 </t>
    </r>
    <r>
      <rPr>
        <sz val="28"/>
        <rFont val="Arial Narrow"/>
        <family val="2"/>
      </rPr>
      <t xml:space="preserve">: Prendre en compte les observations du DGBF sur le projet de décret 
</t>
    </r>
  </si>
  <si>
    <r>
      <rPr>
        <b/>
        <sz val="28"/>
        <rFont val="Arial Narrow"/>
        <family val="2"/>
      </rPr>
      <t xml:space="preserve">A18 </t>
    </r>
    <r>
      <rPr>
        <sz val="28"/>
        <rFont val="Arial Narrow"/>
        <family val="2"/>
      </rPr>
      <t>: Transmettre le projet de décret à la DGDDL pour avis</t>
    </r>
  </si>
  <si>
    <r>
      <rPr>
        <b/>
        <sz val="28"/>
        <rFont val="Arial Narrow"/>
        <family val="2"/>
      </rPr>
      <t>A19</t>
    </r>
    <r>
      <rPr>
        <sz val="28"/>
        <rFont val="Arial Narrow"/>
        <family val="2"/>
      </rPr>
      <t xml:space="preserve"> : Prendre en compte les observations de la DGDDL et finaliser le projet de décret</t>
    </r>
  </si>
  <si>
    <r>
      <rPr>
        <b/>
        <sz val="28"/>
        <rFont val="Arial Narrow"/>
        <family val="2"/>
      </rPr>
      <t>A20 :</t>
    </r>
    <r>
      <rPr>
        <sz val="28"/>
        <rFont val="Arial Narrow"/>
        <family val="2"/>
      </rPr>
      <t xml:space="preserve"> Transmettre le projet de décret au DGBF pour validation finale </t>
    </r>
  </si>
  <si>
    <r>
      <rPr>
        <b/>
        <sz val="28"/>
        <rFont val="Arial Narrow"/>
        <family val="2"/>
      </rPr>
      <t>A21 :</t>
    </r>
    <r>
      <rPr>
        <sz val="28"/>
        <rFont val="Arial Narrow"/>
        <family val="2"/>
      </rPr>
      <t xml:space="preserve"> Transmettre le projet de décret validé par le DGBF au Cabinet</t>
    </r>
  </si>
  <si>
    <r>
      <rPr>
        <b/>
        <sz val="28"/>
        <rFont val="Arial Narrow"/>
        <family val="2"/>
      </rPr>
      <t>A22 </t>
    </r>
    <r>
      <rPr>
        <sz val="28"/>
        <rFont val="Arial Narrow"/>
        <family val="2"/>
      </rPr>
      <t xml:space="preserve">: Effectuer une mission de prospection dans les six (06) localités identifiées
</t>
    </r>
  </si>
  <si>
    <r>
      <rPr>
        <b/>
        <sz val="28"/>
        <rFont val="Arial Narrow"/>
        <family val="2"/>
      </rPr>
      <t xml:space="preserve">A16 : </t>
    </r>
    <r>
      <rPr>
        <sz val="28"/>
        <rFont val="Arial Narrow"/>
        <family val="2"/>
      </rPr>
      <t>Organiser un séminaire de validation de la méthodologie et des outils de mise en œuvre  du  budget- programmes  des Collectivités Territoriales et Districts Autonomes  élaborés</t>
    </r>
  </si>
  <si>
    <r>
      <rPr>
        <b/>
        <sz val="28"/>
        <rFont val="Arial Narrow"/>
        <family val="2"/>
      </rPr>
      <t>A25 :</t>
    </r>
    <r>
      <rPr>
        <sz val="28"/>
        <rFont val="Arial Narrow"/>
        <family val="2"/>
      </rPr>
      <t xml:space="preserve"> Procéder aux lancements opérationnels de SIGOBE dans les six (06) localités</t>
    </r>
  </si>
  <si>
    <r>
      <rPr>
        <b/>
        <sz val="28"/>
        <rFont val="Arial Narrow"/>
        <family val="2"/>
      </rPr>
      <t>A15 :</t>
    </r>
    <r>
      <rPr>
        <sz val="28"/>
        <rFont val="Arial Narrow"/>
        <family val="2"/>
      </rPr>
      <t xml:space="preserve">  Elaborer la méthodologie et les outils  de mise en œuvre  du  budget- programmes  des Collectivités Territoriales et Districts Autonomes ( canevas, guide didactique et le calendrier de déploiement)</t>
    </r>
  </si>
  <si>
    <t>P2 :  Poursuivre le recensement des biens mobiliers dans les régions de la Marahoué, de l’Indenié-Djuablin, du N’Zi et du Moronou</t>
  </si>
  <si>
    <t>MINSTERE DU BUDGET ET DU PORTEFEUILLE DE L'ETAT</t>
  </si>
  <si>
    <t>Le projet d’arrêté  interministériel instituant les comités de réception des biens.</t>
  </si>
  <si>
    <t xml:space="preserve"> DOCD/DRMGB/ DGDDL</t>
  </si>
  <si>
    <t>DRMGB</t>
  </si>
  <si>
    <t>DTI/DRMGB/DAS/DBE/DFDC</t>
  </si>
  <si>
    <t>DTI/DRMGB/DAS/DFDC</t>
  </si>
  <si>
    <t xml:space="preserve">A55 : Réaliser la formation des cadres de la DRMGB </t>
  </si>
  <si>
    <t>Formation des cadres de la DRMGB achevée</t>
  </si>
  <si>
    <r>
      <rPr>
        <b/>
        <sz val="28"/>
        <rFont val="Arial Narrow"/>
        <family val="2"/>
      </rPr>
      <t>A26</t>
    </r>
    <r>
      <rPr>
        <sz val="28"/>
        <rFont val="Arial Narrow"/>
        <family val="2"/>
      </rPr>
      <t xml:space="preserve"> : Organiser la procédure de mise en concurrence des cabinets d'études et attribuer le marché de l'étude
</t>
    </r>
  </si>
  <si>
    <r>
      <rPr>
        <b/>
        <sz val="28"/>
        <rFont val="Arial Narrow"/>
        <family val="2"/>
      </rPr>
      <t>A27</t>
    </r>
    <r>
      <rPr>
        <sz val="28"/>
        <rFont val="Arial Narrow"/>
        <family val="2"/>
      </rPr>
      <t xml:space="preserve"> : Faire réaliser l'étude d'identification, d'évaluation et d'élaboration de la cartographie des risques inhérents à la gestion des  EPN</t>
    </r>
  </si>
  <si>
    <r>
      <rPr>
        <b/>
        <sz val="28"/>
        <rFont val="Arial Narrow"/>
        <family val="2"/>
      </rPr>
      <t>A28</t>
    </r>
    <r>
      <rPr>
        <sz val="28"/>
        <rFont val="Arial Narrow"/>
        <family val="2"/>
      </rPr>
      <t xml:space="preserve"> : Valider les conclusions de l'étude d'identification, d'évaluation et d'élaboration de la cartographie des risques inhérents à la gestion des  EPN</t>
    </r>
  </si>
  <si>
    <r>
      <rPr>
        <b/>
        <sz val="28"/>
        <rFont val="Arial Narrow"/>
        <family val="2"/>
      </rPr>
      <t>A29</t>
    </r>
    <r>
      <rPr>
        <sz val="28"/>
        <rFont val="Arial Narrow"/>
        <family val="2"/>
      </rPr>
      <t xml:space="preserve"> : Elaborer un plan d'actions de la mise en œuvre des recommandations de  l'étude en vue de la mitigation des risques identifiés</t>
    </r>
  </si>
  <si>
    <r>
      <rPr>
        <b/>
        <sz val="28"/>
        <rFont val="Arial Narrow"/>
        <family val="2"/>
      </rPr>
      <t>A31 : Phase 2: Lancement de l'opération</t>
    </r>
    <r>
      <rPr>
        <sz val="28"/>
        <rFont val="Arial Narrow"/>
        <family val="2"/>
      </rPr>
      <t xml:space="preserve">
 Organiser un atelier de lancement de la première édition des Conférences de performance</t>
    </r>
  </si>
  <si>
    <r>
      <rPr>
        <b/>
        <sz val="28"/>
        <rFont val="Arial Narrow"/>
        <family val="2"/>
      </rPr>
      <t xml:space="preserve">A32 : Phase 3: Tenue des conférences
</t>
    </r>
    <r>
      <rPr>
        <sz val="28"/>
        <rFont val="Arial Narrow"/>
        <family val="2"/>
      </rPr>
      <t>Organiser des échanges avec les ministères sur leur projet de DPPD-PAP 2023-2025 optique besoins</t>
    </r>
  </si>
  <si>
    <r>
      <rPr>
        <b/>
        <sz val="28"/>
        <rFont val="Arial Narrow"/>
        <family val="2"/>
      </rPr>
      <t>A33 :</t>
    </r>
    <r>
      <rPr>
        <sz val="28"/>
        <rFont val="Arial Narrow"/>
        <family val="2"/>
      </rPr>
      <t xml:space="preserve">  Equiper au moins 80 véhicules avec les appareils de géolocalisation </t>
    </r>
  </si>
  <si>
    <r>
      <rPr>
        <b/>
        <sz val="28"/>
        <rFont val="Arial Narrow"/>
        <family val="2"/>
      </rPr>
      <t xml:space="preserve">A34: </t>
    </r>
    <r>
      <rPr>
        <sz val="28"/>
        <rFont val="Arial Narrow"/>
        <family val="2"/>
      </rPr>
      <t xml:space="preserve">Produire et faire valider par le DGBF le cadre d'élaboration du rapport 
</t>
    </r>
  </si>
  <si>
    <r>
      <rPr>
        <b/>
        <sz val="28"/>
        <rFont val="Arial Narrow"/>
        <family val="2"/>
      </rPr>
      <t xml:space="preserve">A35 </t>
    </r>
    <r>
      <rPr>
        <sz val="28"/>
        <rFont val="Arial Narrow"/>
        <family val="2"/>
      </rPr>
      <t xml:space="preserve">: Produire le rapport
</t>
    </r>
  </si>
  <si>
    <r>
      <rPr>
        <b/>
        <sz val="28"/>
        <rFont val="Arial Narrow"/>
        <family val="2"/>
      </rPr>
      <t>A36:</t>
    </r>
    <r>
      <rPr>
        <sz val="28"/>
        <rFont val="Arial Narrow"/>
        <family val="2"/>
      </rPr>
      <t xml:space="preserve"> Transmettre le Rapport au Cabinet</t>
    </r>
  </si>
  <si>
    <r>
      <rPr>
        <b/>
        <sz val="28"/>
        <rFont val="Arial Narrow"/>
        <family val="2"/>
      </rPr>
      <t xml:space="preserve">A37 </t>
    </r>
    <r>
      <rPr>
        <sz val="28"/>
        <rFont val="Arial Narrow"/>
        <family val="2"/>
      </rPr>
      <t xml:space="preserve">:Produire chaque mois un projet de bulletin
</t>
    </r>
  </si>
  <si>
    <r>
      <rPr>
        <b/>
        <sz val="28"/>
        <rFont val="Arial Narrow"/>
        <family val="2"/>
      </rPr>
      <t xml:space="preserve">A38 </t>
    </r>
    <r>
      <rPr>
        <sz val="28"/>
        <rFont val="Arial Narrow"/>
        <family val="2"/>
      </rPr>
      <t xml:space="preserve">: Faire valider le projet de bulletin par le DGBF
</t>
    </r>
  </si>
  <si>
    <r>
      <rPr>
        <b/>
        <sz val="28"/>
        <rFont val="Arial Narrow"/>
        <family val="2"/>
      </rPr>
      <t>A39</t>
    </r>
    <r>
      <rPr>
        <sz val="28"/>
        <rFont val="Arial Narrow"/>
        <family val="2"/>
      </rPr>
      <t xml:space="preserve">: Transmettre le projet de bulletin au Cabinet
</t>
    </r>
  </si>
  <si>
    <r>
      <t>A40:</t>
    </r>
    <r>
      <rPr>
        <sz val="28"/>
        <rFont val="Arial Narrow"/>
        <family val="2"/>
      </rPr>
      <t xml:space="preserve"> Réaliser la mission de contrôle des effectifs des élèves affectés par l’Etat dans les EPESGTFP
</t>
    </r>
  </si>
  <si>
    <r>
      <rPr>
        <b/>
        <sz val="28"/>
        <rFont val="Arial Narrow"/>
        <family val="2"/>
      </rPr>
      <t xml:space="preserve">A41: </t>
    </r>
    <r>
      <rPr>
        <sz val="28"/>
        <rFont val="Arial Narrow"/>
        <family val="2"/>
      </rPr>
      <t xml:space="preserve">Elaborer les TDR  et les faire valider
</t>
    </r>
  </si>
  <si>
    <r>
      <rPr>
        <b/>
        <sz val="28"/>
        <rFont val="Arial Narrow"/>
        <family val="2"/>
      </rPr>
      <t>A42</t>
    </r>
    <r>
      <rPr>
        <sz val="28"/>
        <rFont val="Arial Narrow"/>
        <family val="2"/>
      </rPr>
      <t xml:space="preserve">: Réaliser la mission de suivi de la mise en œuvre des recommandations issues des missions effectuées en 2021
</t>
    </r>
  </si>
  <si>
    <r>
      <rPr>
        <b/>
        <sz val="28"/>
        <rFont val="Arial Narrow"/>
        <family val="2"/>
      </rPr>
      <t>A43</t>
    </r>
    <r>
      <rPr>
        <sz val="28"/>
        <rFont val="Arial Narrow"/>
        <family val="2"/>
      </rPr>
      <t xml:space="preserve">: : Elaborer les TDR  et les faire valider
</t>
    </r>
  </si>
  <si>
    <r>
      <rPr>
        <b/>
        <sz val="28"/>
        <rFont val="Arial Narrow"/>
        <family val="2"/>
      </rPr>
      <t xml:space="preserve">A44 : </t>
    </r>
    <r>
      <rPr>
        <sz val="28"/>
        <rFont val="Arial Narrow"/>
        <family val="2"/>
      </rPr>
      <t xml:space="preserve">Réaliser la mission de revue des dépenses publiques (RDP) de 20 communes
</t>
    </r>
  </si>
  <si>
    <r>
      <rPr>
        <b/>
        <sz val="28"/>
        <rFont val="Arial Narrow"/>
        <family val="2"/>
      </rPr>
      <t xml:space="preserve">A45 : </t>
    </r>
    <r>
      <rPr>
        <sz val="28"/>
        <rFont val="Arial Narrow"/>
        <family val="2"/>
      </rPr>
      <t xml:space="preserve">Produire les rapports mensuels d'activités de la CELIOPE
</t>
    </r>
  </si>
  <si>
    <r>
      <rPr>
        <b/>
        <sz val="28"/>
        <rFont val="Arial Narrow"/>
        <family val="2"/>
      </rPr>
      <t xml:space="preserve">A46 : </t>
    </r>
    <r>
      <rPr>
        <sz val="28"/>
        <rFont val="Arial Narrow"/>
        <family val="2"/>
      </rPr>
      <t xml:space="preserve">Réaliser semestriellement des enquêtes de satisfaction des usagers </t>
    </r>
  </si>
  <si>
    <r>
      <rPr>
        <b/>
        <sz val="28"/>
        <rFont val="Arial Narrow"/>
        <family val="2"/>
      </rPr>
      <t>A47</t>
    </r>
    <r>
      <rPr>
        <sz val="28"/>
        <rFont val="Arial Narrow"/>
        <family val="2"/>
      </rPr>
      <t xml:space="preserve"> :Mettre en place le cadre institutionnel de l'évaluation de la performance et de la gouvernance des EPN </t>
    </r>
  </si>
  <si>
    <r>
      <rPr>
        <b/>
        <sz val="28"/>
        <rFont val="Arial Narrow"/>
        <family val="2"/>
      </rPr>
      <t>A48</t>
    </r>
    <r>
      <rPr>
        <sz val="28"/>
        <rFont val="Arial Narrow"/>
        <family val="2"/>
      </rPr>
      <t xml:space="preserve"> : Organiser la réunion de lancement de l'évaluation </t>
    </r>
  </si>
  <si>
    <r>
      <rPr>
        <b/>
        <sz val="28"/>
        <rFont val="Arial Narrow"/>
        <family val="2"/>
      </rPr>
      <t>A49</t>
    </r>
    <r>
      <rPr>
        <sz val="28"/>
        <rFont val="Arial Narrow"/>
        <family val="2"/>
      </rPr>
      <t xml:space="preserve"> : Réaliser le rapport d'évaluation du premier semestriel</t>
    </r>
  </si>
  <si>
    <r>
      <t xml:space="preserve">
</t>
    </r>
    <r>
      <rPr>
        <b/>
        <sz val="28"/>
        <rFont val="Arial Narrow"/>
        <family val="2"/>
      </rPr>
      <t>A50</t>
    </r>
    <r>
      <rPr>
        <sz val="28"/>
        <rFont val="Arial Narrow"/>
        <family val="2"/>
      </rPr>
      <t xml:space="preserve"> : Effectuer la revue des outils et élaboration des modules de formation, organiser un atelier d’information et de sensibilisation de l’implémentation du contrôle de gestion dans les ministères et organiser un atelier d'information et de sensibilisation à l'intention des acteurs</t>
    </r>
  </si>
  <si>
    <r>
      <t>Du 1</t>
    </r>
    <r>
      <rPr>
        <vertAlign val="superscript"/>
        <sz val="28"/>
        <rFont val="Arial Narrow"/>
        <family val="2"/>
      </rPr>
      <t>er</t>
    </r>
    <r>
      <rPr>
        <sz val="28"/>
        <rFont val="Arial Narrow"/>
        <family val="2"/>
      </rPr>
      <t xml:space="preserve"> au 15 février 2022</t>
    </r>
  </si>
  <si>
    <r>
      <t xml:space="preserve">
</t>
    </r>
    <r>
      <rPr>
        <b/>
        <sz val="28"/>
        <rFont val="Arial Narrow"/>
        <family val="2"/>
      </rPr>
      <t>A51</t>
    </r>
    <r>
      <rPr>
        <sz val="28"/>
        <rFont val="Arial Narrow"/>
        <family val="2"/>
      </rPr>
      <t xml:space="preserve"> : Organiser une rencontre entre les référents formateurs, les services de planification des ministères et les acteurs des programmes et organiser des formations au sein des ministères
</t>
    </r>
  </si>
  <si>
    <r>
      <rPr>
        <b/>
        <sz val="28"/>
        <rFont val="Arial Narrow"/>
        <family val="2"/>
      </rPr>
      <t xml:space="preserve">A52 </t>
    </r>
    <r>
      <rPr>
        <sz val="28"/>
        <rFont val="Arial Narrow"/>
        <family val="2"/>
      </rPr>
      <t>: Evaluer la mise en œuvre du processus</t>
    </r>
  </si>
  <si>
    <r>
      <rPr>
        <b/>
        <sz val="28"/>
        <rFont val="Arial Narrow"/>
        <family val="2"/>
      </rPr>
      <t>A53 :</t>
    </r>
    <r>
      <rPr>
        <sz val="28"/>
        <rFont val="Arial Narrow"/>
        <family val="2"/>
      </rPr>
      <t xml:space="preserve"> Recruter un Expert consultant
</t>
    </r>
  </si>
  <si>
    <r>
      <rPr>
        <b/>
        <sz val="28"/>
        <rFont val="Arial Narrow"/>
        <family val="2"/>
      </rPr>
      <t>A54 :</t>
    </r>
    <r>
      <rPr>
        <sz val="28"/>
        <rFont val="Arial Narrow"/>
        <family val="2"/>
      </rPr>
      <t xml:space="preserve"> Organiser une cérémonie de lancement du projet de CIB </t>
    </r>
  </si>
  <si>
    <r>
      <rPr>
        <b/>
        <sz val="28"/>
        <rFont val="Arial Narrow"/>
        <family val="2"/>
      </rPr>
      <t>A56:</t>
    </r>
    <r>
      <rPr>
        <sz val="28"/>
        <rFont val="Arial Narrow"/>
        <family val="2"/>
      </rPr>
      <t xml:space="preserve"> Organiser des réunions de sensibilisation au profit des acteurs sur les enjeux du CIB </t>
    </r>
  </si>
  <si>
    <r>
      <t>A57 </t>
    </r>
    <r>
      <rPr>
        <sz val="28"/>
        <rFont val="Arial Narrow"/>
        <family val="2"/>
      </rPr>
      <t>: Elaborer les organigrammes des structures, les manuels de procédures décrivant les tâches et les fiches de description des postes dans chaque programme</t>
    </r>
  </si>
  <si>
    <r>
      <t>A58 </t>
    </r>
    <r>
      <rPr>
        <sz val="28"/>
        <rFont val="Arial Narrow"/>
        <family val="2"/>
      </rPr>
      <t>: Diffuser les outils et communiquer sur l'utilisation efficiente des ressources et les bénéfices en termes de d'amélioration de l'efficacité</t>
    </r>
  </si>
  <si>
    <r>
      <rPr>
        <b/>
        <sz val="28"/>
        <rFont val="Arial Narrow"/>
        <family val="2"/>
      </rPr>
      <t>A59 :</t>
    </r>
    <r>
      <rPr>
        <sz val="28"/>
        <rFont val="Arial Narrow"/>
        <family val="2"/>
      </rPr>
      <t xml:space="preserve"> Organiser l’assistance technique pour l'application du CIB dans huit structures pilotes (2 Institution, 3 Ministère, 3 EPN) </t>
    </r>
  </si>
  <si>
    <r>
      <rPr>
        <b/>
        <sz val="28"/>
        <rFont val="Arial Narrow"/>
        <family val="2"/>
      </rPr>
      <t>A60 </t>
    </r>
    <r>
      <rPr>
        <sz val="28"/>
        <rFont val="Arial Narrow"/>
        <family val="2"/>
      </rPr>
      <t xml:space="preserve">: Appuyer les Institutions, Ministères et EPN pour l'établissement de la cartographie (évaluation)  des risques budgétaires </t>
    </r>
  </si>
  <si>
    <r>
      <rPr>
        <b/>
        <sz val="28"/>
        <rFont val="Arial Narrow"/>
        <family val="2"/>
      </rPr>
      <t>A61 </t>
    </r>
    <r>
      <rPr>
        <sz val="28"/>
        <rFont val="Arial Narrow"/>
        <family val="2"/>
      </rPr>
      <t>: Organiser l’assistance technique pour la revue des cartographies des risques budgétaires élaborées par les ministères, institutions et EPN</t>
    </r>
  </si>
  <si>
    <r>
      <rPr>
        <b/>
        <sz val="28"/>
        <rFont val="Arial Narrow"/>
        <family val="2"/>
      </rPr>
      <t xml:space="preserve">A62 </t>
    </r>
    <r>
      <rPr>
        <sz val="28"/>
        <rFont val="Arial Narrow"/>
        <family val="2"/>
      </rPr>
      <t>: Organiser des réunions du comité technique pour la rédaction de l’avant-projet du Document</t>
    </r>
  </si>
  <si>
    <r>
      <rPr>
        <b/>
        <sz val="28"/>
        <rFont val="Arial Narrow"/>
        <family val="2"/>
      </rPr>
      <t>A63 :</t>
    </r>
    <r>
      <rPr>
        <sz val="28"/>
        <rFont val="Arial Narrow"/>
        <family val="2"/>
      </rPr>
      <t xml:space="preserve"> Organiser un atelier de validation  de l’avant-projet de document national d'actions stratégiques de la comptabilité des matières </t>
    </r>
  </si>
  <si>
    <r>
      <rPr>
        <b/>
        <sz val="28"/>
        <rFont val="Arial Narrow"/>
        <family val="2"/>
      </rPr>
      <t>A64 :</t>
    </r>
    <r>
      <rPr>
        <sz val="28"/>
        <rFont val="Arial Narrow"/>
        <family val="2"/>
      </rPr>
      <t xml:space="preserve"> Valider le cahier de charges du développement de l'applicatif de gestion de la Comptabilité des matières par le DGBF</t>
    </r>
  </si>
  <si>
    <r>
      <rPr>
        <b/>
        <sz val="28"/>
        <rFont val="Arial Narrow"/>
        <family val="2"/>
      </rPr>
      <t>A65 :</t>
    </r>
    <r>
      <rPr>
        <sz val="28"/>
        <rFont val="Arial Narrow"/>
        <family val="2"/>
      </rPr>
      <t xml:space="preserve"> Développer l'applicatif de gestion de la Comptabilité des matières</t>
    </r>
  </si>
  <si>
    <r>
      <rPr>
        <b/>
        <sz val="28"/>
        <rFont val="Arial Narrow"/>
        <family val="2"/>
      </rPr>
      <t xml:space="preserve">A66 : </t>
    </r>
    <r>
      <rPr>
        <sz val="28"/>
        <rFont val="Arial Narrow"/>
        <family val="2"/>
      </rPr>
      <t>Elaborer l’avant-projet de plan de formation</t>
    </r>
  </si>
  <si>
    <r>
      <rPr>
        <b/>
        <sz val="28"/>
        <rFont val="Arial Narrow"/>
        <family val="2"/>
      </rPr>
      <t>A67 :</t>
    </r>
    <r>
      <rPr>
        <sz val="28"/>
        <rFont val="Arial Narrow"/>
        <family val="2"/>
      </rPr>
      <t xml:space="preserve"> Exécuter le plan de formation 2022 de la DGBF
</t>
    </r>
  </si>
  <si>
    <r>
      <rPr>
        <b/>
        <sz val="28"/>
        <rFont val="Arial Narrow"/>
        <family val="2"/>
      </rPr>
      <t xml:space="preserve">A68 </t>
    </r>
    <r>
      <rPr>
        <sz val="28"/>
        <rFont val="Arial Narrow"/>
        <family val="2"/>
      </rPr>
      <t>:  Prendre en compte les observations des structures</t>
    </r>
  </si>
  <si>
    <r>
      <rPr>
        <b/>
        <sz val="28"/>
        <rFont val="Arial Narrow"/>
        <family val="2"/>
      </rPr>
      <t>A69 :</t>
    </r>
    <r>
      <rPr>
        <sz val="28"/>
        <rFont val="Arial Narrow"/>
        <family val="2"/>
      </rPr>
      <t xml:space="preserve">  Transmettre le projet de plan de formation actualisé au DG pour validation</t>
    </r>
  </si>
  <si>
    <r>
      <rPr>
        <b/>
        <sz val="28"/>
        <rFont val="Arial Narrow"/>
        <family val="2"/>
      </rPr>
      <t>A70 :</t>
    </r>
    <r>
      <rPr>
        <sz val="28"/>
        <rFont val="Arial Narrow"/>
        <family val="2"/>
      </rPr>
      <t xml:space="preserve"> Sélectionner des cabinets de formation</t>
    </r>
  </si>
  <si>
    <r>
      <rPr>
        <b/>
        <sz val="28"/>
        <rFont val="Arial Narrow"/>
        <family val="2"/>
      </rPr>
      <t>A71:</t>
    </r>
    <r>
      <rPr>
        <sz val="28"/>
        <rFont val="Arial Narrow"/>
        <family val="2"/>
      </rPr>
      <t xml:space="preserve"> Organiser les séminaires de formation</t>
    </r>
  </si>
  <si>
    <r>
      <rPr>
        <b/>
        <sz val="28"/>
        <rFont val="Arial Narrow"/>
        <family val="2"/>
      </rPr>
      <t>A72 :</t>
    </r>
    <r>
      <rPr>
        <sz val="28"/>
        <rFont val="Arial Narrow"/>
        <family val="2"/>
      </rPr>
      <t xml:space="preserve">  Acquérir au moins 500 véhicules administratifs au profit des ministères et institutions</t>
    </r>
  </si>
  <si>
    <r>
      <rPr>
        <b/>
        <sz val="28"/>
        <rFont val="Arial Narrow"/>
        <family val="2"/>
      </rPr>
      <t>A74:</t>
    </r>
    <r>
      <rPr>
        <sz val="28"/>
        <rFont val="Arial Narrow"/>
        <family val="2"/>
      </rPr>
      <t xml:space="preserve">  Planifier et organier le projet de mise en place du système de management de la qualité</t>
    </r>
  </si>
  <si>
    <r>
      <rPr>
        <b/>
        <sz val="28"/>
        <rFont val="Arial Narrow"/>
        <family val="2"/>
      </rPr>
      <t>A75 :</t>
    </r>
    <r>
      <rPr>
        <sz val="28"/>
        <rFont val="Arial Narrow"/>
        <family val="2"/>
      </rPr>
      <t xml:space="preserve">  Mettre en place un cadre institutionnel   au sein de chaque direction et préparer la démarche qualité</t>
    </r>
  </si>
  <si>
    <r>
      <rPr>
        <b/>
        <sz val="28"/>
        <rFont val="Arial Narrow"/>
        <family val="2"/>
      </rPr>
      <t>A76 :</t>
    </r>
    <r>
      <rPr>
        <sz val="28"/>
        <rFont val="Arial Narrow"/>
        <family val="2"/>
      </rPr>
      <t xml:space="preserve">  Construire le système de management de la qualité</t>
    </r>
  </si>
  <si>
    <r>
      <rPr>
        <b/>
        <sz val="28"/>
        <rFont val="Arial Narrow"/>
        <family val="2"/>
      </rPr>
      <t xml:space="preserve">A77 : </t>
    </r>
    <r>
      <rPr>
        <sz val="28"/>
        <rFont val="Arial Narrow"/>
        <family val="2"/>
      </rPr>
      <t>Elaborer et transmettre au DGBF les projets de TDR pour validation</t>
    </r>
  </si>
  <si>
    <r>
      <rPr>
        <b/>
        <sz val="28"/>
        <rFont val="Arial Narrow"/>
        <family val="2"/>
      </rPr>
      <t xml:space="preserve">A78 : </t>
    </r>
    <r>
      <rPr>
        <sz val="28"/>
        <rFont val="Arial Narrow"/>
        <family val="2"/>
      </rPr>
      <t>Organiser le séminaire bilan</t>
    </r>
  </si>
  <si>
    <r>
      <rPr>
        <b/>
        <sz val="28"/>
        <rFont val="Arial Narrow"/>
        <family val="2"/>
      </rPr>
      <t>A79 :</t>
    </r>
    <r>
      <rPr>
        <sz val="28"/>
        <rFont val="Arial Narrow"/>
        <family val="2"/>
      </rPr>
      <t xml:space="preserve"> Assurer le suivi des réunions mensuelles de chantier </t>
    </r>
  </si>
  <si>
    <r>
      <rPr>
        <b/>
        <sz val="28"/>
        <rFont val="Arial Narrow"/>
        <family val="2"/>
      </rPr>
      <t xml:space="preserve">A80 </t>
    </r>
    <r>
      <rPr>
        <sz val="28"/>
        <rFont val="Arial Narrow"/>
        <family val="2"/>
      </rPr>
      <t>: Aménager le hall d'accueil pour améliorer les conditions d'attente des usagers</t>
    </r>
  </si>
  <si>
    <r>
      <rPr>
        <b/>
        <sz val="28"/>
        <rFont val="Arial Narrow"/>
        <family val="2"/>
      </rPr>
      <t>A81</t>
    </r>
    <r>
      <rPr>
        <sz val="28"/>
        <rFont val="Arial Narrow"/>
        <family val="2"/>
      </rPr>
      <t>: Installer une borne multimédia de gestion des files d'attente pour les bulletins</t>
    </r>
  </si>
  <si>
    <r>
      <rPr>
        <b/>
        <sz val="28"/>
        <rFont val="Arial Narrow"/>
        <family val="2"/>
      </rPr>
      <t xml:space="preserve">A82 </t>
    </r>
    <r>
      <rPr>
        <sz val="28"/>
        <rFont val="Arial Narrow"/>
        <family val="2"/>
      </rPr>
      <t>: Créer un bureau des réclamations, dans le cadre d'une politique d'analyse systématique des réclamations et de leurs motifs</t>
    </r>
  </si>
  <si>
    <t>Un atelier de lancement de la première édition des conférences de performance est organisé</t>
  </si>
  <si>
    <t>Une réunion de lancement de l'évaluation est organisée</t>
  </si>
  <si>
    <t>05 fév. 2022</t>
  </si>
  <si>
    <t>11 fév. 2022</t>
  </si>
  <si>
    <t>12 fév. 2022</t>
  </si>
  <si>
    <t>25 fév. 2022</t>
  </si>
  <si>
    <t>28 fév. 2022</t>
  </si>
  <si>
    <r>
      <rPr>
        <b/>
        <sz val="28"/>
        <rFont val="Arial Narrow"/>
        <family val="2"/>
      </rPr>
      <t xml:space="preserve">A73: </t>
    </r>
    <r>
      <rPr>
        <sz val="28"/>
        <rFont val="Arial Narrow"/>
        <family val="2"/>
      </rPr>
      <t> Organiser la cérémonie de lancement de la démarche qualité</t>
    </r>
  </si>
  <si>
    <t>DIRECTION GENERALE DU Budget ET DES FINANCES</t>
  </si>
  <si>
    <r>
      <rPr>
        <b/>
        <sz val="28"/>
        <rFont val="Arial Narrow"/>
        <family val="2"/>
      </rPr>
      <t>A30:Phase préparatoire des conférences:</t>
    </r>
    <r>
      <rPr>
        <sz val="28"/>
        <rFont val="Arial Narrow"/>
        <family val="2"/>
      </rPr>
      <t xml:space="preserve"> Elaborer les outils clés et les mettre à la disposition des acteurs concernés</t>
    </r>
  </si>
  <si>
    <t>P12: Poursuivre la géolocalisation du patrimoine de l’Etat</t>
  </si>
  <si>
    <t xml:space="preserve"> Rapports de formation et listes des participants</t>
  </si>
  <si>
    <t>P28: Assurer le suivi de la construction du bâtiment annexe à la Tour F de la DGBF</t>
  </si>
  <si>
    <t>P29 : Poursuivre l'amélioration de la prise en charge des usagers/clients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</si>
</sst>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C]mmmm\-yy;@"/>
    <numFmt numFmtId="165" formatCode="[$-40C]mmm\-yy;@"/>
    <numFmt numFmtId="166" formatCode="0.0%"/>
    <numFmt numFmtId="167" formatCode="_-* #,##0\ _€_-;\-* #,##0\ _€_-;_-* &quot;-&quot;??\ _€_-;_-@_-"/>
    <numFmt numFmtId="168" formatCode="[$-40C]d\-mmm\-yy;@"/>
    <numFmt numFmtId="169" formatCode="dd\ mmm\ yy"/>
  </numFmts>
  <fonts count="60" x14ac:knownFonts="1">
    <font>
      <sz val="11"/>
      <color theme="1"/>
      <name val="Calibri"/>
      <family val="2"/>
      <scheme val="minor"/>
    </font>
    <font>
      <sz val="10"/>
      <name val="Arial"/>
      <family val="2"/>
    </font>
    <font>
      <sz val="22"/>
      <name val="Arial"/>
      <family val="2"/>
    </font>
    <font>
      <sz val="9"/>
      <name val="Bell MT"/>
      <family val="1"/>
    </font>
    <font>
      <b/>
      <sz val="22"/>
      <name val="Arial Narrow"/>
      <family val="2"/>
    </font>
    <font>
      <b/>
      <sz val="20"/>
      <name val="Arial Narrow"/>
      <family val="2"/>
    </font>
    <font>
      <b/>
      <sz val="16"/>
      <name val="Arial Narrow"/>
      <family val="2"/>
    </font>
    <font>
      <sz val="16"/>
      <name val="Arial"/>
      <family val="2"/>
    </font>
    <font>
      <b/>
      <sz val="18"/>
      <name val="Arial Narrow"/>
      <family val="2"/>
    </font>
    <font>
      <sz val="14"/>
      <name val="Arial"/>
      <family val="2"/>
    </font>
    <font>
      <sz val="18"/>
      <name val="Arial"/>
      <family val="2"/>
    </font>
    <font>
      <sz val="11"/>
      <color theme="1"/>
      <name val="Calibri"/>
      <family val="2"/>
      <scheme val="minor"/>
    </font>
    <font>
      <i/>
      <sz val="11"/>
      <color theme="1"/>
      <name val="Calibri"/>
      <family val="2"/>
      <scheme val="minor"/>
    </font>
    <font>
      <b/>
      <sz val="16"/>
      <color theme="1"/>
      <name val="Calibri"/>
      <family val="2"/>
      <scheme val="minor"/>
    </font>
    <font>
      <sz val="9"/>
      <color theme="1"/>
      <name val="Calibri"/>
      <family val="2"/>
      <scheme val="minor"/>
    </font>
    <font>
      <sz val="12"/>
      <color theme="1"/>
      <name val="Calibri"/>
      <family val="2"/>
      <scheme val="minor"/>
    </font>
    <font>
      <sz val="20"/>
      <color theme="1"/>
      <name val="Calibri"/>
      <family val="2"/>
      <scheme val="minor"/>
    </font>
    <font>
      <b/>
      <sz val="12"/>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b/>
      <sz val="18"/>
      <color theme="1"/>
      <name val="Calibri"/>
      <family val="2"/>
      <scheme val="minor"/>
    </font>
    <font>
      <b/>
      <i/>
      <sz val="8"/>
      <color theme="1"/>
      <name val="Calibri"/>
      <family val="2"/>
      <scheme val="minor"/>
    </font>
    <font>
      <sz val="8"/>
      <color theme="1"/>
      <name val="Calibri"/>
      <family val="2"/>
      <scheme val="minor"/>
    </font>
    <font>
      <i/>
      <sz val="9"/>
      <color theme="1"/>
      <name val="Calibri"/>
      <family val="2"/>
      <scheme val="minor"/>
    </font>
    <font>
      <b/>
      <sz val="11"/>
      <color theme="1"/>
      <name val="Calibri"/>
      <family val="2"/>
      <scheme val="minor"/>
    </font>
    <font>
      <sz val="11"/>
      <name val="Calibri"/>
      <family val="2"/>
      <scheme val="minor"/>
    </font>
    <font>
      <sz val="14"/>
      <name val="Calibri"/>
      <family val="2"/>
      <scheme val="minor"/>
    </font>
    <font>
      <sz val="14"/>
      <color theme="1"/>
      <name val="Calibri"/>
      <family val="2"/>
      <scheme val="minor"/>
    </font>
    <font>
      <sz val="11"/>
      <color rgb="FFFF0000"/>
      <name val="Calibri"/>
      <family val="2"/>
      <scheme val="minor"/>
    </font>
    <font>
      <b/>
      <sz val="20"/>
      <color rgb="FF000000"/>
      <name val="Arial Narrow"/>
      <family val="2"/>
    </font>
    <font>
      <sz val="18"/>
      <name val="Calibri"/>
      <family val="2"/>
      <scheme val="minor"/>
    </font>
    <font>
      <b/>
      <sz val="22"/>
      <color theme="1"/>
      <name val="Calibri"/>
      <family val="2"/>
      <scheme val="minor"/>
    </font>
    <font>
      <sz val="16"/>
      <color theme="1"/>
      <name val="Calibri"/>
      <family val="2"/>
      <scheme val="minor"/>
    </font>
    <font>
      <b/>
      <sz val="20"/>
      <color theme="1"/>
      <name val="Calibri"/>
      <family val="2"/>
      <scheme val="minor"/>
    </font>
    <font>
      <b/>
      <sz val="12"/>
      <name val="Arial Narrow"/>
      <family val="2"/>
    </font>
    <font>
      <b/>
      <sz val="36"/>
      <name val="Arial Narrow"/>
      <family val="2"/>
    </font>
    <font>
      <sz val="20"/>
      <name val="Arial"/>
      <family val="2"/>
    </font>
    <font>
      <sz val="8"/>
      <name val="Bell MT"/>
      <family val="1"/>
    </font>
    <font>
      <sz val="20"/>
      <name val="Arial Narrow"/>
      <family val="2"/>
    </font>
    <font>
      <sz val="26"/>
      <color theme="1"/>
      <name val="Calibri"/>
      <family val="2"/>
      <scheme val="minor"/>
    </font>
    <font>
      <sz val="28"/>
      <name val="Arial Narrow"/>
      <family val="2"/>
    </font>
    <font>
      <sz val="22"/>
      <color theme="1"/>
      <name val="Calibri"/>
      <family val="2"/>
      <scheme val="minor"/>
    </font>
    <font>
      <b/>
      <sz val="24"/>
      <name val="Arial Narrow"/>
      <family val="2"/>
    </font>
    <font>
      <b/>
      <sz val="28"/>
      <name val="Arial Narrow"/>
      <family val="2"/>
    </font>
    <font>
      <sz val="24"/>
      <name val="Arial"/>
      <family val="2"/>
    </font>
    <font>
      <sz val="24"/>
      <name val="Calibri"/>
      <family val="2"/>
      <scheme val="minor"/>
    </font>
    <font>
      <b/>
      <sz val="24"/>
      <color rgb="FF000000"/>
      <name val="Arial Narrow"/>
      <family val="2"/>
    </font>
    <font>
      <sz val="18"/>
      <color theme="1"/>
      <name val="Calibri"/>
      <family val="2"/>
      <scheme val="minor"/>
    </font>
    <font>
      <b/>
      <sz val="36"/>
      <color rgb="FF000000"/>
      <name val="Arial Narrow"/>
      <family val="2"/>
    </font>
    <font>
      <sz val="18"/>
      <name val="Arial Narrow"/>
      <family val="2"/>
    </font>
    <font>
      <sz val="18"/>
      <color rgb="FF000000"/>
      <name val="Arial Narrow"/>
      <family val="2"/>
    </font>
    <font>
      <sz val="28"/>
      <name val="Arial"/>
      <family val="2"/>
    </font>
    <font>
      <sz val="28"/>
      <color theme="1"/>
      <name val="Calibri"/>
      <family val="2"/>
      <scheme val="minor"/>
    </font>
    <font>
      <sz val="28"/>
      <name val="Calibri"/>
      <family val="2"/>
      <scheme val="minor"/>
    </font>
    <font>
      <sz val="24"/>
      <name val="Arial Narrow"/>
      <family val="2"/>
    </font>
    <font>
      <vertAlign val="superscript"/>
      <sz val="28"/>
      <name val="Arial Narrow"/>
      <family val="2"/>
    </font>
    <font>
      <sz val="20"/>
      <name val="Calibri"/>
      <family val="2"/>
      <scheme val="minor"/>
    </font>
    <font>
      <sz val="26"/>
      <name val="Calibri"/>
      <family val="2"/>
      <scheme val="minor"/>
    </font>
    <font>
      <sz val="2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61">
    <border>
      <left/>
      <right/>
      <top/>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style="double">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right/>
      <top style="medium">
        <color indexed="64"/>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medium">
        <color indexed="64"/>
      </top>
      <bottom style="thin">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diagonal/>
    </border>
  </borders>
  <cellStyleXfs count="6">
    <xf numFmtId="0" fontId="0" fillId="0" borderId="0"/>
    <xf numFmtId="0" fontId="1" fillId="0" borderId="0"/>
    <xf numFmtId="0" fontId="11" fillId="0" borderId="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347">
    <xf numFmtId="0" fontId="0" fillId="0" borderId="0" xfId="0"/>
    <xf numFmtId="0" fontId="11" fillId="0" borderId="0" xfId="2"/>
    <xf numFmtId="0" fontId="12" fillId="0" borderId="0" xfId="2" applyFont="1"/>
    <xf numFmtId="0" fontId="13" fillId="0" borderId="1" xfId="2" applyFont="1" applyBorder="1" applyAlignment="1">
      <alignment vertical="center" wrapText="1"/>
    </xf>
    <xf numFmtId="0" fontId="14" fillId="0" borderId="0" xfId="2" applyFont="1"/>
    <xf numFmtId="164" fontId="3" fillId="0" borderId="2" xfId="2" applyNumberFormat="1" applyFont="1" applyBorder="1" applyAlignment="1">
      <alignment horizontal="center" vertical="center" wrapText="1"/>
    </xf>
    <xf numFmtId="164" fontId="3" fillId="0" borderId="3" xfId="2" applyNumberFormat="1" applyFont="1" applyBorder="1" applyAlignment="1">
      <alignment horizontal="center" vertical="center" wrapText="1"/>
    </xf>
    <xf numFmtId="167" fontId="11" fillId="0" borderId="0" xfId="2" applyNumberFormat="1"/>
    <xf numFmtId="10" fontId="11" fillId="0" borderId="0" xfId="4" applyNumberFormat="1" applyFont="1"/>
    <xf numFmtId="0" fontId="11" fillId="0" borderId="0" xfId="2" applyFont="1"/>
    <xf numFmtId="166" fontId="11" fillId="0" borderId="0" xfId="5" applyNumberFormat="1"/>
    <xf numFmtId="166" fontId="11" fillId="0" borderId="0" xfId="4" applyNumberFormat="1" applyFont="1"/>
    <xf numFmtId="0" fontId="18" fillId="0" borderId="3" xfId="2" applyFont="1" applyFill="1" applyBorder="1" applyAlignment="1">
      <alignment horizontal="center" vertical="center"/>
    </xf>
    <xf numFmtId="167" fontId="11" fillId="0" borderId="2" xfId="2" applyNumberFormat="1" applyFill="1" applyBorder="1" applyAlignment="1">
      <alignment horizontal="center" vertical="center"/>
    </xf>
    <xf numFmtId="0" fontId="19" fillId="0" borderId="5" xfId="2" applyFont="1" applyBorder="1" applyAlignment="1">
      <alignment horizontal="center"/>
    </xf>
    <xf numFmtId="0" fontId="19" fillId="0" borderId="6" xfId="2" applyFont="1" applyBorder="1" applyAlignment="1">
      <alignment horizontal="center" vertical="center" wrapText="1"/>
    </xf>
    <xf numFmtId="0" fontId="19" fillId="0" borderId="3" xfId="2" applyFont="1" applyBorder="1" applyAlignment="1">
      <alignment horizontal="center" vertical="center" wrapText="1"/>
    </xf>
    <xf numFmtId="0" fontId="20" fillId="0" borderId="7" xfId="2" applyFont="1" applyFill="1" applyBorder="1" applyAlignment="1">
      <alignment horizontal="center" vertical="center"/>
    </xf>
    <xf numFmtId="0" fontId="20" fillId="0" borderId="3" xfId="2" applyFont="1" applyFill="1" applyBorder="1" applyAlignment="1">
      <alignment horizontal="center" vertical="center"/>
    </xf>
    <xf numFmtId="166" fontId="20" fillId="0" borderId="3" xfId="5" applyNumberFormat="1" applyFont="1" applyFill="1" applyBorder="1" applyAlignment="1">
      <alignment horizontal="center" vertical="center"/>
    </xf>
    <xf numFmtId="0" fontId="20" fillId="0" borderId="3" xfId="2" applyFont="1" applyFill="1" applyBorder="1" applyAlignment="1">
      <alignment horizontal="left" vertical="center" wrapText="1"/>
    </xf>
    <xf numFmtId="166" fontId="11" fillId="0" borderId="0" xfId="3" applyNumberFormat="1"/>
    <xf numFmtId="0" fontId="18" fillId="0" borderId="3" xfId="2" applyFont="1" applyFill="1" applyBorder="1" applyAlignment="1">
      <alignment horizontal="center"/>
    </xf>
    <xf numFmtId="167" fontId="11" fillId="0" borderId="2" xfId="2" applyNumberFormat="1" applyFill="1" applyBorder="1" applyAlignment="1">
      <alignment horizontal="center"/>
    </xf>
    <xf numFmtId="167" fontId="11" fillId="0" borderId="3" xfId="2" applyNumberFormat="1" applyFill="1" applyBorder="1" applyAlignment="1">
      <alignment horizontal="center"/>
    </xf>
    <xf numFmtId="0" fontId="13" fillId="0" borderId="8" xfId="2" applyFont="1" applyBorder="1" applyAlignment="1">
      <alignment vertical="center" wrapText="1"/>
    </xf>
    <xf numFmtId="0" fontId="21" fillId="0" borderId="9" xfId="2" applyFont="1" applyBorder="1" applyAlignment="1">
      <alignment vertical="center" wrapText="1"/>
    </xf>
    <xf numFmtId="0" fontId="22" fillId="0" borderId="10" xfId="2" applyFont="1" applyBorder="1" applyAlignment="1">
      <alignment vertical="center"/>
    </xf>
    <xf numFmtId="0" fontId="23" fillId="0" borderId="10" xfId="2" applyFont="1" applyBorder="1" applyAlignment="1">
      <alignment horizontal="center"/>
    </xf>
    <xf numFmtId="0" fontId="18" fillId="0" borderId="7" xfId="2" applyFont="1" applyFill="1" applyBorder="1" applyAlignment="1">
      <alignment horizontal="left" vertical="center" indent="3"/>
    </xf>
    <xf numFmtId="166" fontId="18" fillId="0" borderId="3" xfId="5" applyNumberFormat="1" applyFont="1" applyFill="1" applyBorder="1" applyAlignment="1">
      <alignment horizontal="center" vertical="center"/>
    </xf>
    <xf numFmtId="0" fontId="18" fillId="0" borderId="7" xfId="2" applyFont="1" applyFill="1" applyBorder="1" applyAlignment="1">
      <alignment horizontal="center" vertical="center"/>
    </xf>
    <xf numFmtId="167" fontId="11" fillId="0" borderId="2" xfId="2" applyNumberFormat="1" applyFont="1" applyFill="1" applyBorder="1" applyAlignment="1">
      <alignment horizontal="center"/>
    </xf>
    <xf numFmtId="0" fontId="18" fillId="0" borderId="44" xfId="2" applyFont="1" applyBorder="1" applyAlignment="1">
      <alignment horizontal="center"/>
    </xf>
    <xf numFmtId="0" fontId="18" fillId="0" borderId="3"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0" xfId="0" applyFont="1"/>
    <xf numFmtId="0" fontId="13" fillId="0" borderId="44" xfId="2" applyFont="1" applyBorder="1" applyAlignment="1">
      <alignment horizontal="center" vertical="center"/>
    </xf>
    <xf numFmtId="0" fontId="13" fillId="0" borderId="3" xfId="2" applyFont="1" applyBorder="1" applyAlignment="1">
      <alignment horizontal="center" vertical="center" wrapText="1"/>
    </xf>
    <xf numFmtId="0" fontId="21" fillId="0" borderId="0" xfId="0" applyFont="1"/>
    <xf numFmtId="0" fontId="25" fillId="0" borderId="44" xfId="2" applyFont="1" applyBorder="1" applyAlignment="1">
      <alignment horizontal="center" vertical="center"/>
    </xf>
    <xf numFmtId="0" fontId="11" fillId="0" borderId="3" xfId="0" applyFont="1" applyBorder="1" applyAlignment="1">
      <alignment horizontal="left" vertical="center" indent="3"/>
    </xf>
    <xf numFmtId="0" fontId="15" fillId="0" borderId="3" xfId="0" applyFont="1" applyBorder="1" applyAlignment="1">
      <alignment horizontal="left" vertical="center" indent="3"/>
    </xf>
    <xf numFmtId="166" fontId="15" fillId="0" borderId="3" xfId="3" applyNumberFormat="1" applyFont="1" applyBorder="1" applyAlignment="1">
      <alignment horizontal="center" vertical="center" wrapText="1"/>
    </xf>
    <xf numFmtId="166" fontId="15" fillId="0" borderId="22" xfId="3" applyNumberFormat="1" applyFont="1" applyBorder="1" applyAlignment="1">
      <alignment horizontal="center" vertical="center" wrapText="1"/>
    </xf>
    <xf numFmtId="0" fontId="11" fillId="0" borderId="0" xfId="0" applyFont="1"/>
    <xf numFmtId="166" fontId="33" fillId="0" borderId="3" xfId="3" applyNumberFormat="1" applyFont="1" applyBorder="1" applyAlignment="1">
      <alignment horizontal="center" vertical="center" wrapText="1"/>
    </xf>
    <xf numFmtId="166" fontId="33" fillId="0" borderId="22" xfId="3" applyNumberFormat="1" applyFont="1" applyBorder="1" applyAlignment="1">
      <alignment horizontal="center" vertical="center" wrapText="1"/>
    </xf>
    <xf numFmtId="0" fontId="13" fillId="0" borderId="17" xfId="2" applyFont="1" applyBorder="1" applyAlignment="1">
      <alignment horizontal="center" vertical="center" wrapText="1"/>
    </xf>
    <xf numFmtId="166" fontId="33" fillId="0" borderId="17" xfId="3" applyNumberFormat="1" applyFont="1" applyBorder="1" applyAlignment="1">
      <alignment horizontal="center" vertical="center" wrapText="1"/>
    </xf>
    <xf numFmtId="166" fontId="33" fillId="0" borderId="46" xfId="3" applyNumberFormat="1" applyFont="1" applyBorder="1" applyAlignment="1">
      <alignment horizontal="center" vertical="center" wrapText="1"/>
    </xf>
    <xf numFmtId="0" fontId="13" fillId="0" borderId="3" xfId="0" applyFont="1" applyBorder="1" applyAlignment="1">
      <alignment vertical="center"/>
    </xf>
    <xf numFmtId="0" fontId="34" fillId="0" borderId="17" xfId="2" applyFont="1" applyBorder="1" applyAlignment="1">
      <alignment horizontal="center" vertical="center" wrapText="1"/>
    </xf>
    <xf numFmtId="166" fontId="16" fillId="0" borderId="17" xfId="3" applyNumberFormat="1" applyFont="1" applyBorder="1" applyAlignment="1">
      <alignment horizontal="center" vertical="center" wrapText="1"/>
    </xf>
    <xf numFmtId="166" fontId="16" fillId="0" borderId="46" xfId="3" applyNumberFormat="1" applyFont="1" applyBorder="1" applyAlignment="1">
      <alignment horizontal="center" vertical="center" wrapText="1"/>
    </xf>
    <xf numFmtId="0" fontId="16" fillId="0" borderId="0" xfId="0" applyFont="1"/>
    <xf numFmtId="0" fontId="18" fillId="0" borderId="7" xfId="2" applyFont="1" applyFill="1" applyBorder="1" applyAlignment="1">
      <alignment horizontal="left" vertical="center" wrapText="1" indent="3"/>
    </xf>
    <xf numFmtId="164" fontId="38" fillId="2" borderId="2" xfId="2" applyNumberFormat="1" applyFont="1" applyFill="1" applyBorder="1" applyAlignment="1">
      <alignment horizontal="center" vertical="center" wrapText="1"/>
    </xf>
    <xf numFmtId="164" fontId="38" fillId="2" borderId="3" xfId="2" applyNumberFormat="1" applyFont="1" applyFill="1" applyBorder="1" applyAlignment="1">
      <alignment horizontal="center" vertical="center" wrapText="1"/>
    </xf>
    <xf numFmtId="0" fontId="18" fillId="0" borderId="7" xfId="2" applyFont="1" applyFill="1" applyBorder="1" applyAlignment="1">
      <alignment horizontal="left" vertical="center" indent="1"/>
    </xf>
    <xf numFmtId="0" fontId="23" fillId="3" borderId="12" xfId="2" applyFont="1" applyFill="1" applyBorder="1" applyAlignment="1">
      <alignment horizontal="center" vertical="center"/>
    </xf>
    <xf numFmtId="0" fontId="17" fillId="3" borderId="12" xfId="2" applyFont="1" applyFill="1" applyBorder="1" applyAlignment="1">
      <alignment horizontal="center"/>
    </xf>
    <xf numFmtId="0" fontId="18" fillId="0" borderId="0" xfId="2" applyFont="1" applyFill="1" applyBorder="1" applyAlignment="1">
      <alignment horizontal="center" vertical="center"/>
    </xf>
    <xf numFmtId="0" fontId="0" fillId="0" borderId="0" xfId="0" applyFont="1" applyFill="1"/>
    <xf numFmtId="0" fontId="18" fillId="0" borderId="7" xfId="2" applyFont="1" applyFill="1" applyBorder="1" applyAlignment="1">
      <alignment horizontal="left" vertical="center" wrapText="1" indent="1"/>
    </xf>
    <xf numFmtId="0" fontId="18" fillId="0" borderId="44" xfId="2" applyFont="1" applyFill="1" applyBorder="1" applyAlignment="1">
      <alignment horizontal="center" vertical="center"/>
    </xf>
    <xf numFmtId="0" fontId="18" fillId="0" borderId="3" xfId="0" applyFont="1" applyFill="1" applyBorder="1" applyAlignment="1">
      <alignment horizontal="left" vertical="center" indent="3"/>
    </xf>
    <xf numFmtId="0" fontId="18" fillId="0" borderId="3" xfId="2" applyFont="1" applyFill="1" applyBorder="1" applyAlignment="1">
      <alignment horizontal="left" vertical="center"/>
    </xf>
    <xf numFmtId="0" fontId="33" fillId="0" borderId="3" xfId="2" applyFont="1" applyFill="1" applyBorder="1" applyAlignment="1">
      <alignment horizontal="center" vertical="center"/>
    </xf>
    <xf numFmtId="166" fontId="33" fillId="0" borderId="3" xfId="3" applyNumberFormat="1" applyFont="1" applyFill="1" applyBorder="1" applyAlignment="1">
      <alignment horizontal="center" vertical="center" wrapText="1"/>
    </xf>
    <xf numFmtId="0" fontId="0" fillId="0" borderId="0" xfId="0" applyFont="1" applyFill="1" applyAlignment="1">
      <alignment horizontal="left" indent="3"/>
    </xf>
    <xf numFmtId="0" fontId="21" fillId="0" borderId="44" xfId="2" applyFont="1" applyFill="1" applyBorder="1" applyAlignment="1">
      <alignment horizontal="center" vertical="center"/>
    </xf>
    <xf numFmtId="0" fontId="21" fillId="0" borderId="0" xfId="0" applyFont="1" applyFill="1"/>
    <xf numFmtId="0" fontId="21" fillId="0" borderId="3" xfId="2" applyFont="1" applyFill="1" applyBorder="1" applyAlignment="1">
      <alignment horizontal="center" vertical="center" wrapText="1"/>
    </xf>
    <xf numFmtId="166" fontId="21" fillId="0" borderId="3" xfId="3" applyNumberFormat="1" applyFont="1" applyFill="1" applyBorder="1" applyAlignment="1">
      <alignment horizontal="center" vertical="center" wrapText="1"/>
    </xf>
    <xf numFmtId="0" fontId="21" fillId="0" borderId="0" xfId="0" applyFont="1" applyAlignment="1">
      <alignment vertical="center"/>
    </xf>
    <xf numFmtId="0" fontId="15" fillId="0" borderId="44" xfId="2" applyFont="1" applyFill="1" applyBorder="1" applyAlignment="1">
      <alignment horizontal="center" vertical="center"/>
    </xf>
    <xf numFmtId="0" fontId="32" fillId="0" borderId="17" xfId="2" applyFont="1" applyFill="1" applyBorder="1" applyAlignment="1">
      <alignment horizontal="center" vertical="center"/>
    </xf>
    <xf numFmtId="166" fontId="32" fillId="0" borderId="3" xfId="3" applyNumberFormat="1" applyFont="1" applyFill="1" applyBorder="1" applyAlignment="1">
      <alignment horizontal="center" vertical="center" wrapText="1"/>
    </xf>
    <xf numFmtId="0" fontId="32" fillId="0" borderId="0" xfId="0" applyFont="1"/>
    <xf numFmtId="0" fontId="18" fillId="0" borderId="12" xfId="2" applyFont="1" applyFill="1" applyBorder="1" applyAlignment="1">
      <alignment horizontal="center" vertical="center"/>
    </xf>
    <xf numFmtId="0" fontId="20" fillId="0" borderId="12" xfId="2" applyFont="1" applyFill="1" applyBorder="1" applyAlignment="1">
      <alignment horizontal="center" vertical="center"/>
    </xf>
    <xf numFmtId="166" fontId="17" fillId="0" borderId="13" xfId="5" applyNumberFormat="1" applyFont="1" applyFill="1" applyBorder="1" applyAlignment="1">
      <alignment horizontal="center" vertical="center"/>
    </xf>
    <xf numFmtId="0" fontId="17" fillId="0" borderId="14" xfId="2" applyFont="1" applyFill="1" applyBorder="1" applyAlignment="1">
      <alignment horizontal="center" vertical="center"/>
    </xf>
    <xf numFmtId="167" fontId="17" fillId="0" borderId="14" xfId="2" applyNumberFormat="1" applyFont="1" applyFill="1" applyBorder="1" applyAlignment="1">
      <alignment horizontal="center" vertical="center"/>
    </xf>
    <xf numFmtId="0" fontId="11" fillId="0" borderId="0" xfId="2" applyFill="1" applyBorder="1" applyAlignment="1">
      <alignment horizontal="center" vertical="center"/>
    </xf>
    <xf numFmtId="166" fontId="11" fillId="0" borderId="0" xfId="5" applyNumberFormat="1" applyFill="1" applyBorder="1" applyAlignment="1">
      <alignment horizontal="center" vertical="center"/>
    </xf>
    <xf numFmtId="166" fontId="11" fillId="0" borderId="0" xfId="2" applyNumberFormat="1" applyFill="1" applyBorder="1" applyAlignment="1">
      <alignment horizontal="center" vertical="center"/>
    </xf>
    <xf numFmtId="0" fontId="48" fillId="0" borderId="0" xfId="0" applyFont="1" applyFill="1"/>
    <xf numFmtId="0" fontId="48" fillId="0" borderId="44" xfId="2" applyFont="1" applyFill="1" applyBorder="1" applyAlignment="1">
      <alignment horizontal="center" vertical="center"/>
    </xf>
    <xf numFmtId="0" fontId="48" fillId="0" borderId="3" xfId="2" applyFont="1" applyFill="1" applyBorder="1" applyAlignment="1">
      <alignment horizontal="center" vertical="center" wrapText="1"/>
    </xf>
    <xf numFmtId="166" fontId="48" fillId="0" borderId="3" xfId="3" applyNumberFormat="1" applyFont="1" applyFill="1" applyBorder="1" applyAlignment="1">
      <alignment horizontal="center" vertical="center" wrapText="1"/>
    </xf>
    <xf numFmtId="0" fontId="0" fillId="5" borderId="0" xfId="0" applyFill="1"/>
    <xf numFmtId="0" fontId="6" fillId="6" borderId="0" xfId="1" applyFont="1" applyFill="1" applyBorder="1" applyAlignment="1" applyProtection="1">
      <alignment horizontal="left" vertical="center"/>
      <protection hidden="1"/>
    </xf>
    <xf numFmtId="0" fontId="9" fillId="6" borderId="0" xfId="1" applyFont="1" applyFill="1" applyBorder="1" applyAlignment="1" applyProtection="1">
      <alignment horizontal="left"/>
      <protection hidden="1"/>
    </xf>
    <xf numFmtId="0" fontId="9" fillId="6" borderId="0" xfId="1" applyFont="1" applyFill="1" applyBorder="1" applyAlignment="1" applyProtection="1">
      <alignment horizontal="center"/>
      <protection hidden="1"/>
    </xf>
    <xf numFmtId="0" fontId="10" fillId="6" borderId="0" xfId="1" applyFont="1" applyFill="1" applyBorder="1" applyAlignment="1" applyProtection="1">
      <alignment horizontal="left"/>
      <protection hidden="1"/>
    </xf>
    <xf numFmtId="0" fontId="7" fillId="6" borderId="0" xfId="1" applyFont="1" applyFill="1" applyBorder="1" applyAlignment="1" applyProtection="1">
      <alignment horizontal="center" vertical="center"/>
      <protection hidden="1"/>
    </xf>
    <xf numFmtId="0" fontId="45" fillId="6" borderId="0" xfId="1" applyFont="1" applyFill="1" applyBorder="1" applyAlignment="1" applyProtection="1">
      <alignment horizontal="center" vertical="center"/>
      <protection hidden="1"/>
    </xf>
    <xf numFmtId="0" fontId="6" fillId="6" borderId="0" xfId="1" applyFont="1" applyFill="1" applyBorder="1" applyAlignment="1" applyProtection="1">
      <alignment vertical="center"/>
      <protection hidden="1"/>
    </xf>
    <xf numFmtId="0" fontId="5" fillId="6" borderId="0" xfId="1" applyFont="1" applyFill="1" applyBorder="1" applyAlignment="1" applyProtection="1">
      <alignment horizontal="center" vertical="center"/>
      <protection hidden="1"/>
    </xf>
    <xf numFmtId="0" fontId="7" fillId="6" borderId="0" xfId="1" applyFont="1" applyFill="1" applyBorder="1" applyProtection="1">
      <protection hidden="1"/>
    </xf>
    <xf numFmtId="0" fontId="6" fillId="6" borderId="0" xfId="1" applyFont="1" applyFill="1" applyBorder="1" applyAlignment="1" applyProtection="1">
      <alignment horizontal="center" vertical="center"/>
      <protection hidden="1"/>
    </xf>
    <xf numFmtId="0" fontId="2" fillId="6" borderId="0" xfId="1" applyFont="1" applyFill="1" applyProtection="1">
      <protection hidden="1"/>
    </xf>
    <xf numFmtId="0" fontId="7" fillId="6" borderId="0" xfId="1" applyFont="1" applyFill="1" applyProtection="1">
      <protection hidden="1"/>
    </xf>
    <xf numFmtId="0" fontId="2" fillId="6" borderId="0" xfId="1" applyFont="1" applyFill="1" applyBorder="1" applyAlignment="1" applyProtection="1">
      <alignment horizontal="left" vertical="center" wrapText="1"/>
      <protection hidden="1"/>
    </xf>
    <xf numFmtId="0" fontId="2" fillId="6" borderId="0" xfId="1" applyFont="1" applyFill="1" applyBorder="1" applyAlignment="1" applyProtection="1">
      <alignment horizontal="center" vertical="center"/>
      <protection hidden="1"/>
    </xf>
    <xf numFmtId="0" fontId="2" fillId="6" borderId="0" xfId="1" applyFont="1" applyFill="1" applyBorder="1" applyProtection="1">
      <protection hidden="1"/>
    </xf>
    <xf numFmtId="0" fontId="37" fillId="6" borderId="0" xfId="1" applyFont="1" applyFill="1" applyBorder="1" applyAlignment="1" applyProtection="1">
      <alignment horizontal="center" vertical="center"/>
      <protection hidden="1"/>
    </xf>
    <xf numFmtId="0" fontId="4" fillId="6" borderId="0" xfId="1" applyFont="1" applyFill="1" applyBorder="1" applyAlignment="1" applyProtection="1">
      <alignment horizontal="left" vertical="center"/>
      <protection hidden="1"/>
    </xf>
    <xf numFmtId="0" fontId="4" fillId="6" borderId="0" xfId="1" applyFont="1" applyFill="1" applyBorder="1" applyAlignment="1" applyProtection="1">
      <alignment horizontal="center" vertical="center"/>
      <protection hidden="1"/>
    </xf>
    <xf numFmtId="0" fontId="4" fillId="6" borderId="0" xfId="1" applyFont="1" applyFill="1" applyBorder="1" applyAlignment="1" applyProtection="1">
      <alignment vertical="center"/>
      <protection hidden="1"/>
    </xf>
    <xf numFmtId="0" fontId="50" fillId="6" borderId="0" xfId="1" applyFont="1" applyFill="1" applyBorder="1" applyAlignment="1" applyProtection="1">
      <alignment horizontal="center" vertical="center"/>
      <protection hidden="1"/>
    </xf>
    <xf numFmtId="0" fontId="0" fillId="6" borderId="0" xfId="0" applyFill="1" applyAlignment="1">
      <alignment horizontal="left"/>
    </xf>
    <xf numFmtId="0" fontId="28" fillId="6" borderId="0" xfId="0" applyFont="1" applyFill="1" applyAlignment="1">
      <alignment horizontal="left"/>
    </xf>
    <xf numFmtId="0" fontId="27" fillId="6" borderId="0" xfId="0" applyFont="1" applyFill="1" applyAlignment="1">
      <alignment horizontal="center"/>
    </xf>
    <xf numFmtId="0" fontId="31" fillId="6" borderId="0" xfId="0" applyFont="1" applyFill="1" applyAlignment="1">
      <alignment horizontal="left"/>
    </xf>
    <xf numFmtId="0" fontId="0" fillId="6" borderId="0" xfId="0" applyFill="1" applyAlignment="1">
      <alignment horizontal="center" vertical="center"/>
    </xf>
    <xf numFmtId="0" fontId="46" fillId="6" borderId="0" xfId="0" applyFont="1" applyFill="1" applyAlignment="1">
      <alignment horizontal="center" vertical="center"/>
    </xf>
    <xf numFmtId="0" fontId="0" fillId="6" borderId="0" xfId="0" applyFill="1"/>
    <xf numFmtId="0" fontId="16" fillId="6" borderId="0" xfId="0" applyFont="1" applyFill="1" applyAlignment="1">
      <alignment horizontal="center" vertical="center"/>
    </xf>
    <xf numFmtId="0" fontId="42" fillId="6" borderId="0" xfId="0" applyFont="1" applyFill="1"/>
    <xf numFmtId="0" fontId="50" fillId="6" borderId="49" xfId="0" applyFont="1" applyFill="1" applyBorder="1" applyAlignment="1">
      <alignment horizontal="center" vertical="center" wrapText="1"/>
    </xf>
    <xf numFmtId="0" fontId="16" fillId="6" borderId="0" xfId="0" applyFont="1" applyFill="1"/>
    <xf numFmtId="0" fontId="50" fillId="6" borderId="12" xfId="0" applyFont="1" applyFill="1" applyBorder="1" applyAlignment="1">
      <alignment horizontal="center" vertical="center" wrapText="1"/>
    </xf>
    <xf numFmtId="0" fontId="41" fillId="6" borderId="12" xfId="0" applyFont="1" applyFill="1" applyBorder="1" applyAlignment="1">
      <alignment horizontal="center" vertical="center" wrapText="1"/>
    </xf>
    <xf numFmtId="0" fontId="15" fillId="6" borderId="0" xfId="0" applyFont="1" applyFill="1"/>
    <xf numFmtId="0" fontId="35" fillId="6" borderId="7"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43" fillId="6"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2" fillId="6" borderId="55" xfId="0" applyFont="1" applyFill="1" applyBorder="1"/>
    <xf numFmtId="0" fontId="15" fillId="6" borderId="50" xfId="0" applyFont="1" applyFill="1" applyBorder="1"/>
    <xf numFmtId="0" fontId="0" fillId="6" borderId="50" xfId="0" applyFill="1" applyBorder="1"/>
    <xf numFmtId="0" fontId="30" fillId="6" borderId="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47" fillId="6" borderId="3" xfId="0" applyFont="1" applyFill="1" applyBorder="1" applyAlignment="1">
      <alignment horizontal="center" vertical="center" wrapText="1"/>
    </xf>
    <xf numFmtId="0" fontId="51" fillId="6" borderId="3" xfId="0" applyFont="1" applyFill="1" applyBorder="1" applyAlignment="1">
      <alignment horizontal="center" vertical="center" wrapText="1"/>
    </xf>
    <xf numFmtId="0" fontId="26" fillId="6" borderId="0" xfId="0" applyFont="1" applyFill="1"/>
    <xf numFmtId="0" fontId="40" fillId="6" borderId="0" xfId="0" applyFont="1" applyFill="1"/>
    <xf numFmtId="165" fontId="48" fillId="6" borderId="0" xfId="0" applyNumberFormat="1" applyFont="1" applyFill="1" applyAlignment="1">
      <alignment horizontal="center"/>
    </xf>
    <xf numFmtId="0" fontId="0" fillId="6" borderId="0" xfId="0" applyFill="1" applyAlignment="1">
      <alignment horizontal="center"/>
    </xf>
    <xf numFmtId="0" fontId="48" fillId="6" borderId="0" xfId="0" applyFont="1" applyFill="1" applyAlignment="1">
      <alignment horizontal="center"/>
    </xf>
    <xf numFmtId="0" fontId="52" fillId="6" borderId="0" xfId="1" applyFont="1" applyFill="1" applyAlignment="1" applyProtection="1">
      <alignment wrapText="1"/>
      <protection hidden="1"/>
    </xf>
    <xf numFmtId="0" fontId="53" fillId="6" borderId="0" xfId="0" applyFont="1" applyFill="1" applyAlignment="1">
      <alignment wrapText="1"/>
    </xf>
    <xf numFmtId="0" fontId="53" fillId="6" borderId="29" xfId="0" applyFont="1" applyFill="1" applyBorder="1" applyAlignment="1">
      <alignment wrapText="1"/>
    </xf>
    <xf numFmtId="0" fontId="41" fillId="6" borderId="10" xfId="0" applyFont="1" applyFill="1" applyBorder="1" applyAlignment="1">
      <alignment horizontal="center" vertical="center" wrapText="1"/>
    </xf>
    <xf numFmtId="0" fontId="53" fillId="6" borderId="0" xfId="0" applyFont="1" applyFill="1" applyBorder="1" applyAlignment="1">
      <alignment wrapText="1"/>
    </xf>
    <xf numFmtId="0" fontId="54" fillId="6" borderId="0" xfId="0" applyFont="1" applyFill="1" applyAlignment="1">
      <alignment wrapText="1"/>
    </xf>
    <xf numFmtId="15" fontId="41" fillId="0" borderId="3" xfId="0" applyNumberFormat="1" applyFont="1" applyFill="1" applyBorder="1" applyAlignment="1">
      <alignment horizontal="center" vertical="center"/>
    </xf>
    <xf numFmtId="17" fontId="41" fillId="0" borderId="3" xfId="0" applyNumberFormat="1" applyFont="1" applyFill="1" applyBorder="1" applyAlignment="1">
      <alignment horizontal="center" vertical="center"/>
    </xf>
    <xf numFmtId="15" fontId="41" fillId="0" borderId="3" xfId="0" applyNumberFormat="1" applyFont="1" applyFill="1" applyBorder="1" applyAlignment="1">
      <alignment horizontal="center" vertical="center" wrapText="1"/>
    </xf>
    <xf numFmtId="0" fontId="41" fillId="7" borderId="52" xfId="0" applyFont="1" applyFill="1" applyBorder="1" applyAlignment="1">
      <alignment horizontal="center" vertical="center" wrapText="1"/>
    </xf>
    <xf numFmtId="0" fontId="41" fillId="7" borderId="53" xfId="0" applyFont="1" applyFill="1" applyBorder="1" applyAlignment="1">
      <alignment horizontal="center" vertical="center" wrapText="1"/>
    </xf>
    <xf numFmtId="0" fontId="44" fillId="7" borderId="3"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42" fillId="7" borderId="54" xfId="0" applyFont="1" applyFill="1" applyBorder="1"/>
    <xf numFmtId="0" fontId="50" fillId="7" borderId="12" xfId="0" applyFont="1" applyFill="1" applyBorder="1" applyAlignment="1">
      <alignment horizontal="center" vertical="center" wrapText="1"/>
    </xf>
    <xf numFmtId="164" fontId="3" fillId="8" borderId="4" xfId="2" applyNumberFormat="1" applyFont="1" applyFill="1" applyBorder="1" applyAlignment="1">
      <alignment horizontal="center" vertical="center" wrapText="1"/>
    </xf>
    <xf numFmtId="0" fontId="7" fillId="6" borderId="0" xfId="1" applyFont="1" applyFill="1" applyAlignment="1" applyProtection="1">
      <alignment horizontal="center" vertical="center"/>
      <protection hidden="1"/>
    </xf>
    <xf numFmtId="0" fontId="40" fillId="0" borderId="0" xfId="0" applyFont="1" applyFill="1"/>
    <xf numFmtId="0" fontId="41" fillId="0" borderId="3" xfId="0" applyFont="1" applyFill="1" applyBorder="1"/>
    <xf numFmtId="0" fontId="41" fillId="0" borderId="3" xfId="0" quotePrefix="1" applyFont="1" applyFill="1" applyBorder="1" applyAlignment="1">
      <alignment horizontal="left" vertical="center" wrapText="1"/>
    </xf>
    <xf numFmtId="15" fontId="41" fillId="0" borderId="3" xfId="0" applyNumberFormat="1" applyFont="1" applyFill="1" applyBorder="1" applyAlignment="1">
      <alignment horizontal="left" vertical="center" wrapText="1"/>
    </xf>
    <xf numFmtId="15" fontId="41" fillId="0" borderId="3" xfId="0" applyNumberFormat="1" applyFont="1" applyFill="1" applyBorder="1" applyAlignment="1">
      <alignment horizontal="left" vertical="center" wrapText="1" indent="1"/>
    </xf>
    <xf numFmtId="0" fontId="55" fillId="0" borderId="6" xfId="0" applyFont="1" applyFill="1" applyBorder="1" applyAlignment="1">
      <alignment horizontal="center" vertical="center" wrapText="1"/>
    </xf>
    <xf numFmtId="0" fontId="55" fillId="0" borderId="3" xfId="0" applyFont="1" applyFill="1" applyBorder="1" applyAlignment="1">
      <alignment horizontal="center" vertical="center" wrapText="1"/>
    </xf>
    <xf numFmtId="15" fontId="41" fillId="0" borderId="13" xfId="0" applyNumberFormat="1" applyFont="1" applyFill="1" applyBorder="1" applyAlignment="1">
      <alignment horizontal="center" vertical="center"/>
    </xf>
    <xf numFmtId="165" fontId="41" fillId="0" borderId="3" xfId="0" applyNumberFormat="1" applyFont="1" applyFill="1" applyBorder="1" applyAlignment="1">
      <alignment horizontal="left" vertical="center" wrapText="1"/>
    </xf>
    <xf numFmtId="0" fontId="27" fillId="0" borderId="0" xfId="0" applyFont="1" applyFill="1" applyAlignment="1">
      <alignment horizontal="center"/>
    </xf>
    <xf numFmtId="0" fontId="31" fillId="0" borderId="0" xfId="0" applyFont="1" applyFill="1" applyAlignment="1">
      <alignment horizontal="left"/>
    </xf>
    <xf numFmtId="0" fontId="46" fillId="0" borderId="0" xfId="0" applyFont="1" applyFill="1" applyAlignment="1">
      <alignment horizontal="center" vertical="center"/>
    </xf>
    <xf numFmtId="0" fontId="26" fillId="0" borderId="0" xfId="0" applyFont="1" applyFill="1" applyAlignment="1">
      <alignment horizontal="left"/>
    </xf>
    <xf numFmtId="0" fontId="27" fillId="0" borderId="0" xfId="0" applyFont="1" applyFill="1" applyAlignment="1">
      <alignment horizontal="left"/>
    </xf>
    <xf numFmtId="0" fontId="26" fillId="0" borderId="0" xfId="0" applyFont="1" applyFill="1" applyAlignment="1">
      <alignment horizontal="center" vertical="center"/>
    </xf>
    <xf numFmtId="0" fontId="57" fillId="0" borderId="0" xfId="0" applyFont="1" applyFill="1" applyAlignment="1">
      <alignment horizontal="center" vertical="center"/>
    </xf>
    <xf numFmtId="0" fontId="26" fillId="0" borderId="0" xfId="0" applyFont="1" applyFill="1"/>
    <xf numFmtId="0" fontId="58" fillId="0" borderId="0" xfId="0" applyFont="1" applyFill="1"/>
    <xf numFmtId="165" fontId="31" fillId="0" borderId="0" xfId="0" applyNumberFormat="1" applyFont="1" applyFill="1" applyAlignment="1">
      <alignment horizontal="center"/>
    </xf>
    <xf numFmtId="0" fontId="59" fillId="0" borderId="0" xfId="0" applyFont="1" applyFill="1"/>
    <xf numFmtId="0" fontId="44" fillId="0" borderId="3" xfId="0" applyFont="1" applyFill="1" applyBorder="1" applyAlignment="1" applyProtection="1">
      <alignment horizontal="center" vertical="center"/>
      <protection hidden="1"/>
    </xf>
    <xf numFmtId="0" fontId="41" fillId="0" borderId="13" xfId="0" applyFont="1" applyFill="1" applyBorder="1" applyAlignment="1">
      <alignment vertical="center" wrapText="1"/>
    </xf>
    <xf numFmtId="0" fontId="17" fillId="0" borderId="13" xfId="2" applyFont="1" applyFill="1" applyBorder="1" applyAlignment="1">
      <alignment horizontal="center" vertical="center"/>
    </xf>
    <xf numFmtId="0" fontId="25" fillId="0" borderId="0" xfId="2" applyFont="1" applyFill="1" applyBorder="1" applyAlignment="1">
      <alignment horizontal="center" vertical="center"/>
    </xf>
    <xf numFmtId="0" fontId="54" fillId="0" borderId="0" xfId="0" applyFont="1" applyFill="1" applyAlignment="1">
      <alignment wrapText="1"/>
    </xf>
    <xf numFmtId="0" fontId="0" fillId="0" borderId="0" xfId="0" applyFill="1"/>
    <xf numFmtId="0" fontId="29" fillId="0" borderId="0" xfId="0" applyFont="1" applyFill="1"/>
    <xf numFmtId="0" fontId="42" fillId="0" borderId="0" xfId="0" applyFont="1" applyFill="1"/>
    <xf numFmtId="0" fontId="53" fillId="0" borderId="0" xfId="0" applyFont="1" applyFill="1" applyAlignment="1">
      <alignment wrapText="1"/>
    </xf>
    <xf numFmtId="0" fontId="0" fillId="0" borderId="0" xfId="0" applyFill="1" applyAlignment="1">
      <alignment horizontal="left"/>
    </xf>
    <xf numFmtId="0" fontId="28" fillId="0" borderId="0" xfId="0" applyFont="1" applyFill="1" applyAlignment="1">
      <alignment horizontal="left"/>
    </xf>
    <xf numFmtId="0" fontId="0" fillId="0" borderId="0" xfId="0" applyFill="1" applyAlignment="1">
      <alignment horizontal="center" vertical="center"/>
    </xf>
    <xf numFmtId="0" fontId="16" fillId="0" borderId="0" xfId="0" applyFont="1" applyFill="1" applyAlignment="1">
      <alignment horizontal="center" vertical="center"/>
    </xf>
    <xf numFmtId="165" fontId="48" fillId="0" borderId="0" xfId="0" applyNumberFormat="1" applyFont="1" applyFill="1" applyAlignment="1">
      <alignment horizontal="center"/>
    </xf>
    <xf numFmtId="166" fontId="24" fillId="0" borderId="10" xfId="5" applyNumberFormat="1" applyFont="1" applyFill="1" applyBorder="1" applyAlignment="1">
      <alignment horizontal="center" vertical="center"/>
    </xf>
    <xf numFmtId="167" fontId="11" fillId="0" borderId="0" xfId="2" applyNumberFormat="1" applyFill="1"/>
    <xf numFmtId="0" fontId="11" fillId="0" borderId="0" xfId="2" applyFill="1"/>
    <xf numFmtId="167" fontId="11" fillId="0" borderId="0" xfId="2" applyNumberFormat="1" applyFont="1" applyFill="1"/>
    <xf numFmtId="0" fontId="11" fillId="0" borderId="0" xfId="2" applyFont="1" applyFill="1"/>
    <xf numFmtId="0" fontId="15" fillId="0" borderId="0" xfId="2" applyFont="1" applyFill="1"/>
    <xf numFmtId="167" fontId="17" fillId="0" borderId="0" xfId="2" applyNumberFormat="1" applyFont="1" applyFill="1"/>
    <xf numFmtId="0" fontId="17" fillId="0" borderId="0" xfId="2" applyFont="1" applyFill="1"/>
    <xf numFmtId="0" fontId="17" fillId="0" borderId="0" xfId="0" applyFont="1" applyFill="1"/>
    <xf numFmtId="0" fontId="12" fillId="0" borderId="0" xfId="2" applyFont="1" applyFill="1" applyBorder="1" applyAlignment="1">
      <alignment horizontal="center" vertical="center"/>
    </xf>
    <xf numFmtId="167" fontId="11" fillId="0" borderId="0" xfId="2" applyNumberFormat="1" applyFill="1" applyBorder="1"/>
    <xf numFmtId="0" fontId="11" fillId="0" borderId="0" xfId="2" applyFill="1" applyBorder="1"/>
    <xf numFmtId="0" fontId="0" fillId="0" borderId="0" xfId="0" applyFill="1" applyBorder="1"/>
    <xf numFmtId="0" fontId="20" fillId="0" borderId="59" xfId="2" applyFont="1" applyFill="1" applyBorder="1" applyAlignment="1">
      <alignment horizontal="center" vertical="center"/>
    </xf>
    <xf numFmtId="0" fontId="41" fillId="0" borderId="11" xfId="0" applyFont="1" applyFill="1" applyBorder="1" applyAlignment="1">
      <alignment horizontal="left" vertical="center" wrapText="1"/>
    </xf>
    <xf numFmtId="0" fontId="44" fillId="0" borderId="3" xfId="0" applyFont="1" applyFill="1" applyBorder="1" applyAlignment="1">
      <alignment horizontal="center" vertical="center" wrapText="1"/>
    </xf>
    <xf numFmtId="165" fontId="41" fillId="0" borderId="12" xfId="0" applyNumberFormat="1" applyFont="1" applyFill="1" applyBorder="1" applyAlignment="1">
      <alignment horizontal="center" vertical="center" wrapText="1"/>
    </xf>
    <xf numFmtId="0" fontId="39" fillId="0" borderId="7"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0" borderId="3" xfId="0" applyFont="1" applyFill="1" applyBorder="1" applyAlignment="1">
      <alignment vertical="center" wrapText="1"/>
    </xf>
    <xf numFmtId="0" fontId="41" fillId="0" borderId="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3" xfId="0" applyFont="1" applyFill="1" applyBorder="1" applyAlignment="1">
      <alignment horizontal="left" vertical="center" wrapText="1"/>
    </xf>
    <xf numFmtId="0" fontId="41" fillId="0" borderId="3" xfId="0" applyFont="1" applyFill="1" applyBorder="1" applyAlignment="1">
      <alignment vertical="center" wrapText="1"/>
    </xf>
    <xf numFmtId="0" fontId="41" fillId="0" borderId="11" xfId="0" applyFont="1" applyFill="1" applyBorder="1" applyAlignment="1">
      <alignment horizontal="center" vertical="center" wrapText="1"/>
    </xf>
    <xf numFmtId="0" fontId="41" fillId="0" borderId="3" xfId="0" applyFont="1" applyFill="1" applyBorder="1" applyAlignment="1">
      <alignment horizontal="left" vertical="center" wrapText="1"/>
    </xf>
    <xf numFmtId="0" fontId="55" fillId="0" borderId="3" xfId="0" applyFont="1" applyFill="1" applyBorder="1" applyAlignment="1">
      <alignment horizontal="left" vertical="center" wrapText="1" indent="1"/>
    </xf>
    <xf numFmtId="0" fontId="41" fillId="0" borderId="0" xfId="0" applyFont="1" applyFill="1" applyAlignment="1">
      <alignment horizontal="left" vertical="center" wrapText="1"/>
    </xf>
    <xf numFmtId="0" fontId="41" fillId="0" borderId="3" xfId="0" quotePrefix="1" applyFont="1" applyFill="1" applyBorder="1" applyAlignment="1">
      <alignment vertical="center" wrapText="1"/>
    </xf>
    <xf numFmtId="0" fontId="41" fillId="0" borderId="18" xfId="0" applyFont="1" applyFill="1" applyBorder="1" applyAlignment="1">
      <alignment horizontal="center" vertical="center" wrapText="1"/>
    </xf>
    <xf numFmtId="0" fontId="41" fillId="0" borderId="18" xfId="0" applyFont="1" applyFill="1" applyBorder="1" applyAlignment="1">
      <alignment horizontal="left" vertical="center" wrapText="1"/>
    </xf>
    <xf numFmtId="0" fontId="44" fillId="0" borderId="18" xfId="0" applyFont="1" applyFill="1" applyBorder="1" applyAlignment="1">
      <alignment horizontal="center" vertical="center" wrapText="1"/>
    </xf>
    <xf numFmtId="15" fontId="41" fillId="0" borderId="18" xfId="0" applyNumberFormat="1" applyFont="1" applyFill="1" applyBorder="1" applyAlignment="1">
      <alignment horizontal="center" vertical="center" wrapText="1"/>
    </xf>
    <xf numFmtId="49" fontId="41" fillId="0" borderId="3" xfId="0" applyNumberFormat="1" applyFont="1" applyFill="1" applyBorder="1" applyAlignment="1">
      <alignment vertical="center" wrapText="1"/>
    </xf>
    <xf numFmtId="0" fontId="41" fillId="0" borderId="17" xfId="1" applyFont="1" applyFill="1" applyBorder="1" applyAlignment="1">
      <alignment vertical="center" wrapText="1"/>
    </xf>
    <xf numFmtId="15" fontId="41" fillId="0" borderId="17" xfId="0" applyNumberFormat="1" applyFont="1" applyFill="1" applyBorder="1" applyAlignment="1">
      <alignment horizontal="center" vertical="center" wrapText="1"/>
    </xf>
    <xf numFmtId="0" fontId="41" fillId="0" borderId="17" xfId="0" applyFont="1" applyFill="1" applyBorder="1" applyAlignment="1">
      <alignment horizontal="left" vertical="center" wrapText="1"/>
    </xf>
    <xf numFmtId="0" fontId="41" fillId="0" borderId="11" xfId="1" applyFont="1" applyFill="1" applyBorder="1" applyAlignment="1">
      <alignment vertical="center" wrapText="1"/>
    </xf>
    <xf numFmtId="15" fontId="41" fillId="0" borderId="11" xfId="0" applyNumberFormat="1"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0" xfId="0" applyFont="1" applyFill="1" applyAlignment="1">
      <alignment vertical="center" wrapText="1"/>
    </xf>
    <xf numFmtId="169" fontId="41" fillId="0" borderId="3" xfId="0" applyNumberFormat="1" applyFont="1" applyFill="1" applyBorder="1" applyAlignment="1" applyProtection="1">
      <alignment horizontal="center" vertical="center"/>
      <protection hidden="1"/>
    </xf>
    <xf numFmtId="169" fontId="41" fillId="0" borderId="3" xfId="0" applyNumberFormat="1" applyFont="1" applyFill="1" applyBorder="1" applyAlignment="1" applyProtection="1">
      <alignment vertical="center" wrapText="1"/>
      <protection hidden="1"/>
    </xf>
    <xf numFmtId="169" fontId="41" fillId="0" borderId="3" xfId="0" applyNumberFormat="1" applyFont="1" applyFill="1" applyBorder="1" applyAlignment="1" applyProtection="1">
      <alignment horizontal="left" vertical="center" wrapText="1"/>
      <protection hidden="1"/>
    </xf>
    <xf numFmtId="0" fontId="39" fillId="0" borderId="56"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6" xfId="0" applyFont="1" applyFill="1" applyBorder="1" applyAlignment="1">
      <alignment horizontal="left" vertical="center" wrapText="1"/>
    </xf>
    <xf numFmtId="0" fontId="41" fillId="0" borderId="11" xfId="0" applyFont="1" applyFill="1" applyBorder="1" applyAlignment="1">
      <alignment horizontal="left" vertical="center" wrapText="1"/>
    </xf>
    <xf numFmtId="165" fontId="41" fillId="0" borderId="57" xfId="0" applyNumberFormat="1" applyFont="1" applyFill="1" applyBorder="1" applyAlignment="1">
      <alignment horizontal="center" vertical="center" wrapText="1"/>
    </xf>
    <xf numFmtId="165" fontId="41" fillId="0" borderId="58" xfId="0" applyNumberFormat="1" applyFont="1" applyFill="1" applyBorder="1" applyAlignment="1">
      <alignment horizontal="center" vertical="center" wrapText="1"/>
    </xf>
    <xf numFmtId="15" fontId="41" fillId="0" borderId="6" xfId="0" applyNumberFormat="1" applyFont="1" applyFill="1" applyBorder="1" applyAlignment="1">
      <alignment horizontal="center" vertical="center"/>
    </xf>
    <xf numFmtId="15" fontId="41" fillId="0" borderId="19" xfId="0" applyNumberFormat="1" applyFont="1" applyFill="1" applyBorder="1" applyAlignment="1">
      <alignment horizontal="center" vertical="center"/>
    </xf>
    <xf numFmtId="15" fontId="41" fillId="0" borderId="11" xfId="0" applyNumberFormat="1" applyFont="1" applyFill="1" applyBorder="1" applyAlignment="1">
      <alignment horizontal="center" vertical="center"/>
    </xf>
    <xf numFmtId="0" fontId="44" fillId="0" borderId="3" xfId="0" applyFont="1" applyFill="1" applyBorder="1" applyAlignment="1">
      <alignment horizontal="center" vertical="center" wrapText="1"/>
    </xf>
    <xf numFmtId="165" fontId="41" fillId="0" borderId="12" xfId="0" applyNumberFormat="1" applyFont="1" applyFill="1" applyBorder="1" applyAlignment="1">
      <alignment horizontal="center" vertical="center" wrapText="1"/>
    </xf>
    <xf numFmtId="0" fontId="39" fillId="0" borderId="7"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11" xfId="0" applyFont="1" applyFill="1" applyBorder="1" applyAlignment="1">
      <alignment horizontal="left" vertical="center" wrapText="1"/>
    </xf>
    <xf numFmtId="165" fontId="44" fillId="0" borderId="3" xfId="0" applyNumberFormat="1" applyFont="1" applyFill="1" applyBorder="1" applyAlignment="1">
      <alignment horizontal="center" vertical="center" wrapText="1"/>
    </xf>
    <xf numFmtId="165" fontId="44" fillId="0" borderId="13" xfId="0" applyNumberFormat="1" applyFont="1" applyFill="1" applyBorder="1" applyAlignment="1">
      <alignment horizontal="center" vertical="center" wrapText="1"/>
    </xf>
    <xf numFmtId="165" fontId="41" fillId="0" borderId="59" xfId="0" applyNumberFormat="1" applyFont="1" applyFill="1" applyBorder="1" applyAlignment="1">
      <alignment horizontal="center" vertical="center" wrapText="1"/>
    </xf>
    <xf numFmtId="0" fontId="44" fillId="0" borderId="3" xfId="0" applyFont="1" applyFill="1" applyBorder="1" applyAlignment="1" applyProtection="1">
      <alignment horizontal="center" vertical="center"/>
      <protection hidden="1"/>
    </xf>
    <xf numFmtId="0" fontId="44" fillId="0" borderId="3" xfId="0" applyFont="1" applyFill="1" applyBorder="1" applyAlignment="1">
      <alignment vertical="center" wrapText="1"/>
    </xf>
    <xf numFmtId="0" fontId="41" fillId="0" borderId="3" xfId="0" applyFont="1" applyFill="1" applyBorder="1" applyAlignment="1">
      <alignment vertical="center" wrapText="1"/>
    </xf>
    <xf numFmtId="0" fontId="39" fillId="0" borderId="27"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44" fillId="0" borderId="13" xfId="0" applyFont="1" applyFill="1" applyBorder="1" applyAlignment="1">
      <alignment horizontal="center" vertical="center" wrapText="1"/>
    </xf>
    <xf numFmtId="0" fontId="44" fillId="0" borderId="13" xfId="0" applyFont="1" applyFill="1" applyBorder="1" applyAlignment="1">
      <alignment vertical="center" wrapText="1"/>
    </xf>
    <xf numFmtId="0" fontId="41" fillId="0" borderId="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1" fillId="0" borderId="6"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1" xfId="0" applyFont="1" applyFill="1" applyBorder="1" applyAlignment="1">
      <alignment horizontal="center" vertical="center" wrapText="1"/>
    </xf>
    <xf numFmtId="165" fontId="44" fillId="0" borderId="6" xfId="0" applyNumberFormat="1" applyFont="1" applyFill="1" applyBorder="1" applyAlignment="1">
      <alignment horizontal="center" vertical="center" wrapText="1"/>
    </xf>
    <xf numFmtId="165" fontId="44" fillId="0" borderId="19" xfId="0" applyNumberFormat="1" applyFont="1" applyFill="1" applyBorder="1" applyAlignment="1">
      <alignment horizontal="center" vertical="center" wrapText="1"/>
    </xf>
    <xf numFmtId="165" fontId="44" fillId="0" borderId="11" xfId="0" applyNumberFormat="1" applyFont="1" applyFill="1" applyBorder="1" applyAlignment="1">
      <alignment horizontal="center" vertical="center" wrapText="1"/>
    </xf>
    <xf numFmtId="165" fontId="41" fillId="0" borderId="60" xfId="0" applyNumberFormat="1" applyFont="1" applyFill="1" applyBorder="1" applyAlignment="1">
      <alignment horizontal="center" vertical="center" wrapText="1"/>
    </xf>
    <xf numFmtId="0" fontId="41" fillId="0" borderId="3" xfId="0" applyFont="1" applyFill="1" applyBorder="1" applyAlignment="1">
      <alignment horizontal="left" vertical="center" wrapText="1"/>
    </xf>
    <xf numFmtId="0" fontId="39" fillId="0" borderId="56"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0" fontId="44" fillId="0" borderId="3" xfId="0" applyFont="1" applyFill="1" applyBorder="1" applyAlignment="1">
      <alignment horizontal="center" vertical="center"/>
    </xf>
    <xf numFmtId="165" fontId="41" fillId="0" borderId="6" xfId="0" applyNumberFormat="1" applyFont="1" applyFill="1" applyBorder="1" applyAlignment="1">
      <alignment horizontal="center" vertical="center" wrapText="1"/>
    </xf>
    <xf numFmtId="165" fontId="41" fillId="0" borderId="19" xfId="0" applyNumberFormat="1" applyFont="1" applyFill="1" applyBorder="1" applyAlignment="1">
      <alignment horizontal="center" vertical="center" wrapText="1"/>
    </xf>
    <xf numFmtId="165" fontId="41" fillId="0" borderId="11" xfId="0" applyNumberFormat="1" applyFont="1" applyFill="1" applyBorder="1" applyAlignment="1">
      <alignment horizontal="center" vertical="center" wrapText="1"/>
    </xf>
    <xf numFmtId="0" fontId="41" fillId="0" borderId="19" xfId="0" applyFont="1" applyFill="1" applyBorder="1" applyAlignment="1">
      <alignment horizontal="left" vertical="center" wrapText="1"/>
    </xf>
    <xf numFmtId="15" fontId="41" fillId="0" borderId="21" xfId="0" applyNumberFormat="1" applyFont="1" applyFill="1" applyBorder="1" applyAlignment="1">
      <alignment horizontal="center" vertical="center"/>
    </xf>
    <xf numFmtId="15" fontId="41" fillId="0" borderId="20" xfId="0" applyNumberFormat="1" applyFont="1" applyFill="1" applyBorder="1" applyAlignment="1">
      <alignment horizontal="center" vertical="center"/>
    </xf>
    <xf numFmtId="0" fontId="6" fillId="6" borderId="0" xfId="1" applyFont="1" applyFill="1" applyBorder="1" applyAlignment="1" applyProtection="1">
      <alignment horizontal="center" vertical="center"/>
      <protection hidden="1"/>
    </xf>
    <xf numFmtId="168" fontId="28" fillId="6" borderId="48" xfId="0" applyNumberFormat="1" applyFont="1" applyFill="1" applyBorder="1" applyAlignment="1">
      <alignment horizontal="right"/>
    </xf>
    <xf numFmtId="0" fontId="49" fillId="6" borderId="7"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36" fillId="6" borderId="21" xfId="1" applyFont="1" applyFill="1" applyBorder="1" applyAlignment="1" applyProtection="1">
      <alignment horizontal="center" vertical="center"/>
      <protection hidden="1"/>
    </xf>
    <xf numFmtId="0" fontId="36" fillId="6" borderId="47" xfId="1" applyFont="1" applyFill="1" applyBorder="1" applyAlignment="1" applyProtection="1">
      <alignment horizontal="center" vertical="center"/>
      <protection hidden="1"/>
    </xf>
    <xf numFmtId="0" fontId="36" fillId="6" borderId="20" xfId="1" applyFont="1" applyFill="1" applyBorder="1" applyAlignment="1" applyProtection="1">
      <alignment horizontal="center" vertical="center"/>
      <protection hidden="1"/>
    </xf>
    <xf numFmtId="0" fontId="8" fillId="2" borderId="5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4" fillId="7" borderId="52" xfId="0" applyFont="1" applyFill="1" applyBorder="1" applyAlignment="1">
      <alignment horizontal="center" vertical="center" wrapText="1"/>
    </xf>
    <xf numFmtId="0" fontId="44" fillId="7" borderId="3" xfId="0" applyFont="1" applyFill="1" applyBorder="1" applyAlignment="1">
      <alignment horizontal="center" vertical="center" wrapText="1"/>
    </xf>
    <xf numFmtId="0" fontId="41" fillId="7" borderId="52" xfId="0" applyFont="1" applyFill="1" applyBorder="1" applyAlignment="1">
      <alignment horizontal="center" vertical="center" wrapText="1"/>
    </xf>
    <xf numFmtId="0" fontId="6" fillId="6" borderId="0" xfId="1" applyFont="1" applyFill="1" applyAlignment="1" applyProtection="1">
      <alignment horizontal="center" vertical="center"/>
      <protection hidden="1"/>
    </xf>
    <xf numFmtId="0" fontId="17" fillId="0" borderId="27" xfId="2" applyFont="1" applyFill="1" applyBorder="1" applyAlignment="1">
      <alignment horizontal="center" vertical="center"/>
    </xf>
    <xf numFmtId="0" fontId="17" fillId="0" borderId="13" xfId="2" applyFont="1" applyFill="1" applyBorder="1" applyAlignment="1">
      <alignment horizontal="center" vertical="center"/>
    </xf>
    <xf numFmtId="0" fontId="25" fillId="0" borderId="0" xfId="2" applyFont="1" applyFill="1" applyBorder="1" applyAlignment="1">
      <alignment horizontal="center" vertical="center"/>
    </xf>
    <xf numFmtId="0" fontId="21" fillId="0" borderId="28" xfId="2" applyFont="1" applyBorder="1" applyAlignment="1">
      <alignment horizontal="center" vertical="center" wrapText="1"/>
    </xf>
    <xf numFmtId="0" fontId="11" fillId="0" borderId="29" xfId="2" applyBorder="1" applyAlignment="1">
      <alignment horizontal="center"/>
    </xf>
    <xf numFmtId="0" fontId="25" fillId="2" borderId="30" xfId="2" applyFont="1" applyFill="1" applyBorder="1" applyAlignment="1">
      <alignment horizontal="center" vertical="center"/>
    </xf>
    <xf numFmtId="0" fontId="25" fillId="2" borderId="31" xfId="2" applyFont="1" applyFill="1" applyBorder="1" applyAlignment="1">
      <alignment horizontal="center" vertical="center"/>
    </xf>
    <xf numFmtId="0" fontId="25" fillId="2" borderId="32" xfId="2" applyFont="1" applyFill="1" applyBorder="1" applyAlignment="1">
      <alignment horizontal="center" vertical="center"/>
    </xf>
    <xf numFmtId="0" fontId="25" fillId="2" borderId="33" xfId="2" applyFont="1" applyFill="1" applyBorder="1" applyAlignment="1">
      <alignment horizontal="center" vertical="center" wrapText="1"/>
    </xf>
    <xf numFmtId="0" fontId="25" fillId="2" borderId="19"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34" xfId="2" applyFont="1" applyFill="1" applyBorder="1" applyAlignment="1">
      <alignment horizontal="center" vertical="center" wrapText="1"/>
    </xf>
    <xf numFmtId="0" fontId="25" fillId="2" borderId="35" xfId="2" applyFont="1" applyFill="1" applyBorder="1" applyAlignment="1">
      <alignment horizontal="center" vertical="center" wrapText="1"/>
    </xf>
    <xf numFmtId="0" fontId="25" fillId="2" borderId="23" xfId="2" applyFont="1" applyFill="1" applyBorder="1" applyAlignment="1">
      <alignment horizontal="center" vertical="center" wrapText="1"/>
    </xf>
    <xf numFmtId="0" fontId="25" fillId="2" borderId="36" xfId="2" applyFont="1" applyFill="1" applyBorder="1" applyAlignment="1">
      <alignment horizontal="center" vertical="center" wrapText="1"/>
    </xf>
    <xf numFmtId="0" fontId="25" fillId="2" borderId="37" xfId="2" applyFont="1" applyFill="1" applyBorder="1" applyAlignment="1">
      <alignment horizontal="center" vertical="center" wrapText="1"/>
    </xf>
    <xf numFmtId="0" fontId="25" fillId="2" borderId="38" xfId="2" applyFont="1" applyFill="1" applyBorder="1" applyAlignment="1">
      <alignment horizontal="center" vertical="center" wrapText="1"/>
    </xf>
    <xf numFmtId="0" fontId="18" fillId="2" borderId="39" xfId="2" applyFont="1" applyFill="1" applyBorder="1" applyAlignment="1">
      <alignment horizontal="center" vertical="center" wrapText="1"/>
    </xf>
    <xf numFmtId="0" fontId="18" fillId="2" borderId="40" xfId="2" applyFont="1" applyFill="1" applyBorder="1" applyAlignment="1">
      <alignment horizontal="center" vertical="center" wrapText="1"/>
    </xf>
    <xf numFmtId="0" fontId="18" fillId="2" borderId="41" xfId="2" applyFont="1" applyFill="1" applyBorder="1" applyAlignment="1">
      <alignment horizontal="center" vertical="center" wrapText="1"/>
    </xf>
    <xf numFmtId="0" fontId="18" fillId="2" borderId="24" xfId="2" applyFont="1" applyFill="1" applyBorder="1" applyAlignment="1">
      <alignment horizontal="center" vertical="center" wrapText="1"/>
    </xf>
    <xf numFmtId="0" fontId="18" fillId="2" borderId="25" xfId="2" applyFont="1" applyFill="1" applyBorder="1" applyAlignment="1">
      <alignment horizontal="center" vertical="center" wrapText="1"/>
    </xf>
    <xf numFmtId="0" fontId="18" fillId="2" borderId="26"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3" fillId="2" borderId="15" xfId="2" applyFont="1" applyFill="1" applyBorder="1" applyAlignment="1">
      <alignment horizontal="center" vertical="center"/>
    </xf>
    <xf numFmtId="0" fontId="13" fillId="2" borderId="16" xfId="2" applyFont="1" applyFill="1" applyBorder="1" applyAlignment="1">
      <alignment horizontal="center" vertical="center"/>
    </xf>
    <xf numFmtId="0" fontId="13" fillId="2" borderId="8" xfId="2" applyFont="1" applyFill="1" applyBorder="1" applyAlignment="1">
      <alignment horizontal="center" vertical="center"/>
    </xf>
    <xf numFmtId="0" fontId="32" fillId="0" borderId="45" xfId="2" applyFont="1" applyFill="1" applyBorder="1" applyAlignment="1">
      <alignment horizontal="center" vertical="center"/>
    </xf>
    <xf numFmtId="0" fontId="32" fillId="0" borderId="17" xfId="2" applyFont="1" applyFill="1" applyBorder="1" applyAlignment="1">
      <alignment horizontal="center" vertical="center"/>
    </xf>
    <xf numFmtId="0" fontId="17" fillId="4" borderId="43" xfId="2" applyFont="1" applyFill="1" applyBorder="1" applyAlignment="1">
      <alignment horizontal="center" vertical="center" wrapText="1"/>
    </xf>
    <xf numFmtId="0" fontId="17" fillId="4" borderId="22" xfId="2" applyFont="1" applyFill="1" applyBorder="1" applyAlignment="1">
      <alignment horizontal="center" vertical="center" wrapText="1"/>
    </xf>
    <xf numFmtId="0" fontId="17" fillId="0" borderId="42" xfId="2" applyFont="1" applyBorder="1" applyAlignment="1">
      <alignment horizontal="center" vertical="center"/>
    </xf>
    <xf numFmtId="0" fontId="17" fillId="0" borderId="44" xfId="2" applyFont="1" applyBorder="1" applyAlignment="1">
      <alignment horizontal="center" vertical="center"/>
    </xf>
    <xf numFmtId="0" fontId="17" fillId="4" borderId="18" xfId="2" applyFont="1" applyFill="1" applyBorder="1" applyAlignment="1">
      <alignment horizontal="center" vertical="center" wrapText="1"/>
    </xf>
    <xf numFmtId="0" fontId="17" fillId="4" borderId="3" xfId="2" applyFont="1" applyFill="1" applyBorder="1" applyAlignment="1">
      <alignment horizontal="center" vertical="center" wrapText="1"/>
    </xf>
    <xf numFmtId="0" fontId="17" fillId="0" borderId="28" xfId="2" applyFont="1" applyBorder="1" applyAlignment="1">
      <alignment horizontal="center" vertical="center" wrapText="1"/>
    </xf>
    <xf numFmtId="0" fontId="34" fillId="0" borderId="45" xfId="2" applyFont="1" applyBorder="1" applyAlignment="1">
      <alignment horizontal="center" vertical="center"/>
    </xf>
    <xf numFmtId="0" fontId="34" fillId="0" borderId="17" xfId="2" applyFont="1" applyBorder="1" applyAlignment="1">
      <alignment horizontal="center" vertical="center"/>
    </xf>
    <xf numFmtId="0" fontId="21" fillId="0" borderId="45" xfId="2" applyFont="1" applyBorder="1" applyAlignment="1">
      <alignment horizontal="center" vertical="center"/>
    </xf>
    <xf numFmtId="0" fontId="21" fillId="0" borderId="17" xfId="2" applyFont="1" applyBorder="1" applyAlignment="1">
      <alignment horizontal="center" vertical="center"/>
    </xf>
  </cellXfs>
  <cellStyles count="6">
    <cellStyle name="Normal" xfId="0" builtinId="0"/>
    <cellStyle name="Normal 2" xfId="1" xr:uid="{00000000-0005-0000-0000-000001000000}"/>
    <cellStyle name="Normal 2 3 2" xfId="2" xr:uid="{00000000-0005-0000-0000-000002000000}"/>
    <cellStyle name="Pourcentage" xfId="3" builtinId="5"/>
    <cellStyle name="Pourcentage 2" xfId="4" xr:uid="{00000000-0005-0000-0000-000004000000}"/>
    <cellStyle name="Pourcentage 2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V107"/>
  <sheetViews>
    <sheetView view="pageBreakPreview" topLeftCell="B13" zoomScale="40" zoomScaleNormal="40" zoomScaleSheetLayoutView="40" workbookViewId="0">
      <selection activeCell="Q17" sqref="Q17"/>
    </sheetView>
  </sheetViews>
  <sheetFormatPr baseColWidth="10" defaultRowHeight="36" x14ac:dyDescent="0.55000000000000004"/>
  <cols>
    <col min="1" max="1" width="16.5703125" style="113" hidden="1" customWidth="1"/>
    <col min="2" max="2" width="23.42578125" style="114" customWidth="1"/>
    <col min="3" max="3" width="18.42578125" style="115" customWidth="1"/>
    <col min="4" max="4" width="51" style="116" customWidth="1"/>
    <col min="5" max="5" width="17.85546875" style="117" hidden="1" customWidth="1"/>
    <col min="6" max="7" width="15" style="117" hidden="1" customWidth="1"/>
    <col min="8" max="8" width="14.28515625" style="117" hidden="1" customWidth="1"/>
    <col min="9" max="9" width="12.42578125" style="117" hidden="1" customWidth="1"/>
    <col min="10" max="10" width="23.42578125" style="118" hidden="1" customWidth="1"/>
    <col min="11" max="11" width="78.85546875" style="119" customWidth="1"/>
    <col min="12" max="12" width="32" style="120" hidden="1" customWidth="1"/>
    <col min="13" max="13" width="27.85546875" style="119" customWidth="1"/>
    <col min="14" max="14" width="27.28515625" style="119" bestFit="1" customWidth="1"/>
    <col min="15" max="15" width="65.7109375" style="119" customWidth="1"/>
    <col min="16" max="16" width="56.28515625" style="119" customWidth="1"/>
    <col min="17" max="17" width="101" style="119" customWidth="1"/>
    <col min="18" max="18" width="20.140625" style="141" customWidth="1"/>
    <col min="19" max="19" width="18.140625" style="142" customWidth="1"/>
    <col min="20" max="20" width="19.5703125" style="121" customWidth="1"/>
    <col min="21" max="21" width="155.7109375" style="144" customWidth="1"/>
    <col min="22" max="22" width="22.140625" style="119" customWidth="1"/>
    <col min="23" max="23" width="11.42578125" style="119" customWidth="1"/>
    <col min="24" max="16384" width="11.42578125" style="119"/>
  </cols>
  <sheetData>
    <row r="1" spans="1:22" s="104" customFormat="1" ht="35.25" customHeight="1" x14ac:dyDescent="0.45">
      <c r="A1" s="93" t="s">
        <v>45</v>
      </c>
      <c r="B1" s="306" t="s">
        <v>289</v>
      </c>
      <c r="C1" s="306"/>
      <c r="D1" s="306"/>
      <c r="E1" s="306"/>
      <c r="F1" s="159"/>
      <c r="G1" s="97"/>
      <c r="H1" s="97"/>
      <c r="I1" s="97"/>
      <c r="J1" s="98"/>
      <c r="K1" s="99"/>
      <c r="L1" s="100"/>
      <c r="M1" s="101"/>
      <c r="N1" s="99"/>
      <c r="O1" s="102"/>
      <c r="P1" s="294" t="s">
        <v>0</v>
      </c>
      <c r="Q1" s="294"/>
      <c r="R1" s="294"/>
      <c r="S1" s="294"/>
      <c r="T1" s="103"/>
      <c r="U1" s="143"/>
    </row>
    <row r="2" spans="1:22" s="104" customFormat="1" ht="26.25" customHeight="1" x14ac:dyDescent="0.45">
      <c r="A2" s="93" t="s">
        <v>61</v>
      </c>
      <c r="B2" s="306" t="s">
        <v>360</v>
      </c>
      <c r="C2" s="306"/>
      <c r="D2" s="306"/>
      <c r="E2" s="306"/>
      <c r="F2" s="306"/>
      <c r="G2" s="97"/>
      <c r="H2" s="97"/>
      <c r="I2" s="97"/>
      <c r="J2" s="98"/>
      <c r="K2" s="99"/>
      <c r="L2" s="100"/>
      <c r="M2" s="101"/>
      <c r="N2" s="99"/>
      <c r="O2" s="102"/>
      <c r="P2" s="294" t="s">
        <v>2</v>
      </c>
      <c r="Q2" s="294"/>
      <c r="R2" s="294"/>
      <c r="S2" s="294"/>
      <c r="T2" s="103"/>
      <c r="U2" s="143"/>
    </row>
    <row r="3" spans="1:22" s="103" customFormat="1" ht="8.25" customHeight="1" x14ac:dyDescent="0.45">
      <c r="A3" s="105"/>
      <c r="B3" s="94"/>
      <c r="C3" s="95"/>
      <c r="D3" s="96"/>
      <c r="E3" s="106"/>
      <c r="F3" s="106"/>
      <c r="G3" s="106"/>
      <c r="H3" s="106"/>
      <c r="I3" s="106"/>
      <c r="J3" s="98"/>
      <c r="K3" s="107"/>
      <c r="L3" s="108"/>
      <c r="M3" s="109"/>
      <c r="N3" s="109"/>
      <c r="O3" s="110"/>
      <c r="P3" s="111"/>
      <c r="Q3" s="110"/>
      <c r="R3" s="110"/>
      <c r="S3" s="112"/>
      <c r="U3" s="143"/>
    </row>
    <row r="4" spans="1:22" s="103" customFormat="1" ht="71.25" customHeight="1" x14ac:dyDescent="0.45">
      <c r="A4" s="298" t="s">
        <v>112</v>
      </c>
      <c r="B4" s="299"/>
      <c r="C4" s="299"/>
      <c r="D4" s="299"/>
      <c r="E4" s="299"/>
      <c r="F4" s="299"/>
      <c r="G4" s="299"/>
      <c r="H4" s="299"/>
      <c r="I4" s="299"/>
      <c r="J4" s="299"/>
      <c r="K4" s="299"/>
      <c r="L4" s="299"/>
      <c r="M4" s="299"/>
      <c r="N4" s="299"/>
      <c r="O4" s="299"/>
      <c r="P4" s="299"/>
      <c r="Q4" s="299"/>
      <c r="R4" s="299"/>
      <c r="S4" s="300"/>
      <c r="U4" s="143"/>
    </row>
    <row r="5" spans="1:22" ht="36.75" thickBot="1" x14ac:dyDescent="0.6">
      <c r="P5" s="295">
        <f ca="1">TODAY()</f>
        <v>44827</v>
      </c>
      <c r="Q5" s="295"/>
      <c r="R5" s="295"/>
      <c r="S5" s="295"/>
    </row>
    <row r="6" spans="1:22" s="123" customFormat="1" ht="109.5" customHeight="1" thickTop="1" x14ac:dyDescent="0.55000000000000004">
      <c r="A6" s="301" t="s">
        <v>35</v>
      </c>
      <c r="B6" s="303" t="s">
        <v>36</v>
      </c>
      <c r="C6" s="152" t="s">
        <v>42</v>
      </c>
      <c r="D6" s="152" t="s">
        <v>37</v>
      </c>
      <c r="E6" s="152" t="s">
        <v>46</v>
      </c>
      <c r="F6" s="152" t="s">
        <v>66</v>
      </c>
      <c r="G6" s="152" t="s">
        <v>49</v>
      </c>
      <c r="H6" s="152" t="s">
        <v>47</v>
      </c>
      <c r="I6" s="152" t="s">
        <v>48</v>
      </c>
      <c r="J6" s="152" t="s">
        <v>41</v>
      </c>
      <c r="K6" s="303" t="s">
        <v>3</v>
      </c>
      <c r="L6" s="152" t="s">
        <v>65</v>
      </c>
      <c r="M6" s="305" t="s">
        <v>4</v>
      </c>
      <c r="N6" s="305"/>
      <c r="O6" s="152" t="s">
        <v>5</v>
      </c>
      <c r="P6" s="152" t="s">
        <v>6</v>
      </c>
      <c r="Q6" s="303" t="s">
        <v>40</v>
      </c>
      <c r="R6" s="152" t="s">
        <v>63</v>
      </c>
      <c r="S6" s="153" t="s">
        <v>39</v>
      </c>
      <c r="T6" s="156"/>
      <c r="U6" s="145"/>
      <c r="V6" s="122"/>
    </row>
    <row r="7" spans="1:22" s="126" customFormat="1" ht="32.25" customHeight="1" x14ac:dyDescent="0.25">
      <c r="A7" s="302"/>
      <c r="B7" s="304"/>
      <c r="C7" s="154">
        <f t="shared" ref="C7:J7" si="0">COUNTA(C11:C92)</f>
        <v>29</v>
      </c>
      <c r="D7" s="154">
        <f t="shared" si="0"/>
        <v>29</v>
      </c>
      <c r="E7" s="154">
        <f t="shared" si="0"/>
        <v>0</v>
      </c>
      <c r="F7" s="154">
        <f t="shared" si="0"/>
        <v>0</v>
      </c>
      <c r="G7" s="154">
        <f t="shared" si="0"/>
        <v>0</v>
      </c>
      <c r="H7" s="154">
        <f t="shared" si="0"/>
        <v>27</v>
      </c>
      <c r="I7" s="154">
        <f t="shared" si="0"/>
        <v>0</v>
      </c>
      <c r="J7" s="154">
        <f t="shared" si="0"/>
        <v>82</v>
      </c>
      <c r="K7" s="304"/>
      <c r="L7" s="154"/>
      <c r="M7" s="154">
        <f>COUNTA(M11:M92)</f>
        <v>80</v>
      </c>
      <c r="N7" s="154">
        <f>COUNTA(N11:N92)</f>
        <v>73</v>
      </c>
      <c r="O7" s="154">
        <f>COUNTA(O11:O92)</f>
        <v>82</v>
      </c>
      <c r="P7" s="154">
        <f>COUNTA(P11:P92)</f>
        <v>82</v>
      </c>
      <c r="Q7" s="304"/>
      <c r="R7" s="154"/>
      <c r="S7" s="155">
        <f>COUNTA(S11:S92)</f>
        <v>0</v>
      </c>
      <c r="T7" s="157">
        <f>COUNTA(T11:T92)</f>
        <v>29</v>
      </c>
      <c r="U7" s="146"/>
      <c r="V7" s="125"/>
    </row>
    <row r="8" spans="1:22" s="126" customFormat="1" x14ac:dyDescent="0.55000000000000004">
      <c r="A8" s="127"/>
      <c r="B8" s="128"/>
      <c r="C8" s="128"/>
      <c r="D8" s="128"/>
      <c r="E8" s="128"/>
      <c r="F8" s="128"/>
      <c r="G8" s="128"/>
      <c r="H8" s="128"/>
      <c r="I8" s="128"/>
      <c r="J8" s="129"/>
      <c r="K8" s="128"/>
      <c r="L8" s="130"/>
      <c r="M8" s="128" t="s">
        <v>7</v>
      </c>
      <c r="N8" s="128" t="s">
        <v>38</v>
      </c>
      <c r="O8" s="128"/>
      <c r="P8" s="128"/>
      <c r="Q8" s="128"/>
      <c r="R8" s="128"/>
      <c r="S8" s="124"/>
      <c r="T8" s="131"/>
      <c r="U8" s="147"/>
      <c r="V8" s="132"/>
    </row>
    <row r="9" spans="1:22" ht="42" customHeight="1" x14ac:dyDescent="0.55000000000000004">
      <c r="A9" s="296" t="s">
        <v>1</v>
      </c>
      <c r="B9" s="297"/>
      <c r="C9" s="297"/>
      <c r="D9" s="297"/>
      <c r="E9" s="297"/>
      <c r="F9" s="297"/>
      <c r="G9" s="297"/>
      <c r="H9" s="297"/>
      <c r="I9" s="297"/>
      <c r="J9" s="297"/>
      <c r="K9" s="297"/>
      <c r="L9" s="297"/>
      <c r="M9" s="297"/>
      <c r="N9" s="297"/>
      <c r="O9" s="297"/>
      <c r="P9" s="297"/>
      <c r="Q9" s="297"/>
      <c r="R9" s="297"/>
      <c r="S9" s="297"/>
      <c r="T9" s="131"/>
      <c r="U9" s="147"/>
      <c r="V9" s="133"/>
    </row>
    <row r="10" spans="1:22" ht="6.75" customHeight="1" x14ac:dyDescent="0.55000000000000004">
      <c r="A10" s="134"/>
      <c r="B10" s="135"/>
      <c r="C10" s="135"/>
      <c r="D10" s="135"/>
      <c r="E10" s="135"/>
      <c r="F10" s="135"/>
      <c r="G10" s="135"/>
      <c r="H10" s="135"/>
      <c r="I10" s="135"/>
      <c r="J10" s="136"/>
      <c r="K10" s="135"/>
      <c r="L10" s="135"/>
      <c r="M10" s="135"/>
      <c r="N10" s="135"/>
      <c r="O10" s="135"/>
      <c r="P10" s="135"/>
      <c r="Q10" s="135"/>
      <c r="R10" s="135"/>
      <c r="S10" s="137"/>
      <c r="T10" s="131"/>
      <c r="U10" s="147"/>
      <c r="V10" s="133"/>
    </row>
    <row r="11" spans="1:22" s="138" customFormat="1" ht="211.5" x14ac:dyDescent="0.55000000000000004">
      <c r="A11" s="211" t="s">
        <v>103</v>
      </c>
      <c r="B11" s="212" t="s">
        <v>109</v>
      </c>
      <c r="C11" s="180" t="s">
        <v>43</v>
      </c>
      <c r="D11" s="214" t="s">
        <v>236</v>
      </c>
      <c r="E11" s="218"/>
      <c r="F11" s="218"/>
      <c r="G11" s="218"/>
      <c r="H11" s="209"/>
      <c r="I11" s="218"/>
      <c r="J11" s="215" t="s">
        <v>43</v>
      </c>
      <c r="K11" s="217" t="s">
        <v>265</v>
      </c>
      <c r="L11" s="209"/>
      <c r="M11" s="150">
        <v>44562</v>
      </c>
      <c r="N11" s="151">
        <v>44926</v>
      </c>
      <c r="O11" s="217" t="s">
        <v>135</v>
      </c>
      <c r="P11" s="217" t="s">
        <v>136</v>
      </c>
      <c r="Q11" s="221"/>
      <c r="R11" s="215"/>
      <c r="S11" s="215"/>
      <c r="T11" s="210">
        <v>44926</v>
      </c>
      <c r="U11" s="148"/>
    </row>
    <row r="12" spans="1:22" s="176" customFormat="1" ht="105.75" x14ac:dyDescent="0.55000000000000004">
      <c r="A12" s="255" t="s">
        <v>17</v>
      </c>
      <c r="B12" s="256" t="s">
        <v>12</v>
      </c>
      <c r="C12" s="253" t="s">
        <v>15</v>
      </c>
      <c r="D12" s="265" t="s">
        <v>288</v>
      </c>
      <c r="E12" s="253"/>
      <c r="F12" s="253"/>
      <c r="G12" s="253"/>
      <c r="H12" s="253" t="s">
        <v>95</v>
      </c>
      <c r="I12" s="253"/>
      <c r="J12" s="215" t="s">
        <v>15</v>
      </c>
      <c r="K12" s="218" t="s">
        <v>266</v>
      </c>
      <c r="L12" s="215"/>
      <c r="M12" s="151">
        <v>44621</v>
      </c>
      <c r="N12" s="151">
        <v>44651</v>
      </c>
      <c r="O12" s="218" t="s">
        <v>137</v>
      </c>
      <c r="P12" s="218" t="s">
        <v>62</v>
      </c>
      <c r="Q12" s="218"/>
      <c r="R12" s="215"/>
      <c r="S12" s="253"/>
      <c r="T12" s="254">
        <v>44926</v>
      </c>
      <c r="U12" s="184"/>
    </row>
    <row r="13" spans="1:22" s="176" customFormat="1" ht="242.25" customHeight="1" x14ac:dyDescent="0.55000000000000004">
      <c r="A13" s="255"/>
      <c r="B13" s="256"/>
      <c r="C13" s="253"/>
      <c r="D13" s="266"/>
      <c r="E13" s="253"/>
      <c r="F13" s="253"/>
      <c r="G13" s="253"/>
      <c r="H13" s="253"/>
      <c r="I13" s="253"/>
      <c r="J13" s="215" t="s">
        <v>15</v>
      </c>
      <c r="K13" s="218" t="s">
        <v>267</v>
      </c>
      <c r="L13" s="215"/>
      <c r="M13" s="151">
        <v>44684</v>
      </c>
      <c r="N13" s="151">
        <v>44895</v>
      </c>
      <c r="O13" s="218" t="s">
        <v>70</v>
      </c>
      <c r="P13" s="218" t="s">
        <v>71</v>
      </c>
      <c r="Q13" s="222"/>
      <c r="R13" s="215"/>
      <c r="S13" s="253"/>
      <c r="T13" s="254"/>
      <c r="U13" s="184"/>
    </row>
    <row r="14" spans="1:22" s="176" customFormat="1" ht="110.25" customHeight="1" x14ac:dyDescent="0.55000000000000004">
      <c r="A14" s="255" t="s">
        <v>17</v>
      </c>
      <c r="B14" s="256" t="s">
        <v>12</v>
      </c>
      <c r="C14" s="253" t="s">
        <v>15</v>
      </c>
      <c r="D14" s="265" t="s">
        <v>237</v>
      </c>
      <c r="E14" s="253"/>
      <c r="F14" s="253"/>
      <c r="G14" s="253"/>
      <c r="H14" s="253" t="s">
        <v>95</v>
      </c>
      <c r="I14" s="253"/>
      <c r="J14" s="215" t="s">
        <v>15</v>
      </c>
      <c r="K14" s="218" t="s">
        <v>268</v>
      </c>
      <c r="L14" s="215"/>
      <c r="M14" s="151">
        <v>44621</v>
      </c>
      <c r="N14" s="151">
        <v>44651</v>
      </c>
      <c r="O14" s="218" t="s">
        <v>137</v>
      </c>
      <c r="P14" s="218" t="s">
        <v>62</v>
      </c>
      <c r="Q14" s="218"/>
      <c r="R14" s="215"/>
      <c r="S14" s="253"/>
      <c r="T14" s="254">
        <v>44926</v>
      </c>
      <c r="U14" s="184"/>
    </row>
    <row r="15" spans="1:22" s="176" customFormat="1" ht="282.75" customHeight="1" x14ac:dyDescent="0.55000000000000004">
      <c r="A15" s="255"/>
      <c r="B15" s="256"/>
      <c r="C15" s="253"/>
      <c r="D15" s="266"/>
      <c r="E15" s="253"/>
      <c r="F15" s="253"/>
      <c r="G15" s="253"/>
      <c r="H15" s="253"/>
      <c r="I15" s="253"/>
      <c r="J15" s="215" t="s">
        <v>15</v>
      </c>
      <c r="K15" s="218" t="s">
        <v>269</v>
      </c>
      <c r="L15" s="215"/>
      <c r="M15" s="151">
        <v>44684</v>
      </c>
      <c r="N15" s="151">
        <v>44895</v>
      </c>
      <c r="O15" s="218" t="s">
        <v>70</v>
      </c>
      <c r="P15" s="218" t="s">
        <v>71</v>
      </c>
      <c r="Q15" s="222"/>
      <c r="R15" s="215"/>
      <c r="S15" s="253"/>
      <c r="T15" s="254"/>
      <c r="U15" s="184"/>
    </row>
    <row r="16" spans="1:22" s="185" customFormat="1" ht="176.25" x14ac:dyDescent="0.55000000000000004">
      <c r="A16" s="255" t="s">
        <v>17</v>
      </c>
      <c r="B16" s="256" t="s">
        <v>12</v>
      </c>
      <c r="C16" s="253" t="s">
        <v>18</v>
      </c>
      <c r="D16" s="265" t="s">
        <v>238</v>
      </c>
      <c r="E16" s="271"/>
      <c r="F16" s="271"/>
      <c r="G16" s="271"/>
      <c r="H16" s="253" t="s">
        <v>95</v>
      </c>
      <c r="I16" s="271"/>
      <c r="J16" s="215" t="s">
        <v>18</v>
      </c>
      <c r="K16" s="218" t="s">
        <v>270</v>
      </c>
      <c r="L16" s="214"/>
      <c r="M16" s="149">
        <v>44565</v>
      </c>
      <c r="N16" s="149">
        <v>44204</v>
      </c>
      <c r="O16" s="218" t="s">
        <v>87</v>
      </c>
      <c r="P16" s="218" t="s">
        <v>88</v>
      </c>
      <c r="Q16" s="217"/>
      <c r="R16" s="215"/>
      <c r="S16" s="253"/>
      <c r="T16" s="254">
        <v>44926</v>
      </c>
      <c r="U16" s="184"/>
    </row>
    <row r="17" spans="1:21" s="185" customFormat="1" ht="211.5" x14ac:dyDescent="0.55000000000000004">
      <c r="A17" s="255"/>
      <c r="B17" s="256"/>
      <c r="C17" s="253"/>
      <c r="D17" s="266"/>
      <c r="E17" s="271"/>
      <c r="F17" s="271"/>
      <c r="G17" s="271"/>
      <c r="H17" s="253"/>
      <c r="I17" s="271"/>
      <c r="J17" s="215" t="s">
        <v>18</v>
      </c>
      <c r="K17" s="218" t="s">
        <v>271</v>
      </c>
      <c r="L17" s="214"/>
      <c r="M17" s="149">
        <v>44571</v>
      </c>
      <c r="N17" s="149">
        <v>44575</v>
      </c>
      <c r="O17" s="218" t="s">
        <v>138</v>
      </c>
      <c r="P17" s="223" t="s">
        <v>139</v>
      </c>
      <c r="Q17" s="220"/>
      <c r="R17" s="215"/>
      <c r="S17" s="253"/>
      <c r="T17" s="254"/>
      <c r="U17" s="184"/>
    </row>
    <row r="18" spans="1:21" s="185" customFormat="1" ht="140.25" customHeight="1" x14ac:dyDescent="0.55000000000000004">
      <c r="A18" s="255"/>
      <c r="B18" s="256"/>
      <c r="C18" s="253"/>
      <c r="D18" s="266"/>
      <c r="E18" s="271"/>
      <c r="F18" s="271"/>
      <c r="G18" s="271"/>
      <c r="H18" s="253"/>
      <c r="I18" s="271"/>
      <c r="J18" s="215" t="s">
        <v>18</v>
      </c>
      <c r="K18" s="218" t="s">
        <v>272</v>
      </c>
      <c r="L18" s="214"/>
      <c r="M18" s="149">
        <v>44578</v>
      </c>
      <c r="N18" s="149">
        <v>44926</v>
      </c>
      <c r="O18" s="218" t="s">
        <v>140</v>
      </c>
      <c r="P18" s="218" t="s">
        <v>141</v>
      </c>
      <c r="Q18" s="220"/>
      <c r="R18" s="215"/>
      <c r="S18" s="253"/>
      <c r="T18" s="254"/>
      <c r="U18" s="184"/>
    </row>
    <row r="19" spans="1:21" s="185" customFormat="1" ht="105.75" x14ac:dyDescent="0.55000000000000004">
      <c r="A19" s="255"/>
      <c r="B19" s="256"/>
      <c r="C19" s="253"/>
      <c r="D19" s="265"/>
      <c r="E19" s="253"/>
      <c r="F19" s="253"/>
      <c r="G19" s="253"/>
      <c r="H19" s="253"/>
      <c r="I19" s="253"/>
      <c r="J19" s="215" t="s">
        <v>18</v>
      </c>
      <c r="K19" s="218" t="s">
        <v>273</v>
      </c>
      <c r="L19" s="214"/>
      <c r="M19" s="292" t="s">
        <v>142</v>
      </c>
      <c r="N19" s="293"/>
      <c r="O19" s="218" t="s">
        <v>143</v>
      </c>
      <c r="P19" s="218" t="s">
        <v>89</v>
      </c>
      <c r="Q19" s="222"/>
      <c r="R19" s="215"/>
      <c r="S19" s="253"/>
      <c r="T19" s="254"/>
      <c r="U19" s="184"/>
    </row>
    <row r="20" spans="1:21" s="176" customFormat="1" ht="211.5" x14ac:dyDescent="0.55000000000000004">
      <c r="A20" s="255" t="s">
        <v>17</v>
      </c>
      <c r="B20" s="256" t="s">
        <v>12</v>
      </c>
      <c r="C20" s="253" t="s">
        <v>15</v>
      </c>
      <c r="D20" s="265" t="s">
        <v>239</v>
      </c>
      <c r="E20" s="253"/>
      <c r="F20" s="253"/>
      <c r="G20" s="253"/>
      <c r="H20" s="253" t="s">
        <v>95</v>
      </c>
      <c r="I20" s="253"/>
      <c r="J20" s="215" t="s">
        <v>15</v>
      </c>
      <c r="K20" s="218" t="s">
        <v>274</v>
      </c>
      <c r="L20" s="215"/>
      <c r="M20" s="151">
        <v>44683</v>
      </c>
      <c r="N20" s="151">
        <v>44712</v>
      </c>
      <c r="O20" s="218" t="s">
        <v>144</v>
      </c>
      <c r="P20" s="218" t="s">
        <v>145</v>
      </c>
      <c r="Q20" s="218"/>
      <c r="R20" s="215"/>
      <c r="S20" s="253"/>
      <c r="T20" s="254">
        <v>44926</v>
      </c>
      <c r="U20" s="184"/>
    </row>
    <row r="21" spans="1:21" s="176" customFormat="1" ht="125.1" customHeight="1" x14ac:dyDescent="0.55000000000000004">
      <c r="A21" s="255"/>
      <c r="B21" s="256"/>
      <c r="C21" s="253"/>
      <c r="D21" s="266"/>
      <c r="E21" s="253"/>
      <c r="F21" s="253"/>
      <c r="G21" s="253"/>
      <c r="H21" s="253"/>
      <c r="I21" s="253"/>
      <c r="J21" s="215" t="s">
        <v>15</v>
      </c>
      <c r="K21" s="218" t="s">
        <v>275</v>
      </c>
      <c r="L21" s="215"/>
      <c r="M21" s="151">
        <v>44713</v>
      </c>
      <c r="N21" s="151">
        <v>44926</v>
      </c>
      <c r="O21" s="218" t="s">
        <v>227</v>
      </c>
      <c r="P21" s="218" t="s">
        <v>80</v>
      </c>
      <c r="Q21" s="168"/>
      <c r="R21" s="215"/>
      <c r="S21" s="253"/>
      <c r="T21" s="254"/>
      <c r="U21" s="184"/>
    </row>
    <row r="22" spans="1:21" s="176" customFormat="1" ht="209.25" customHeight="1" x14ac:dyDescent="0.55000000000000004">
      <c r="A22" s="255" t="s">
        <v>17</v>
      </c>
      <c r="B22" s="256" t="s">
        <v>12</v>
      </c>
      <c r="C22" s="253" t="s">
        <v>15</v>
      </c>
      <c r="D22" s="265" t="s">
        <v>240</v>
      </c>
      <c r="E22" s="253"/>
      <c r="F22" s="253"/>
      <c r="G22" s="253"/>
      <c r="H22" s="253" t="s">
        <v>95</v>
      </c>
      <c r="I22" s="253"/>
      <c r="J22" s="215" t="s">
        <v>15</v>
      </c>
      <c r="K22" s="218" t="s">
        <v>276</v>
      </c>
      <c r="L22" s="215"/>
      <c r="M22" s="151">
        <v>44743</v>
      </c>
      <c r="N22" s="151">
        <v>44834</v>
      </c>
      <c r="O22" s="218" t="s">
        <v>228</v>
      </c>
      <c r="P22" s="218" t="s">
        <v>146</v>
      </c>
      <c r="Q22" s="168"/>
      <c r="R22" s="215"/>
      <c r="S22" s="253"/>
      <c r="T22" s="254">
        <v>44834</v>
      </c>
      <c r="U22" s="184"/>
    </row>
    <row r="23" spans="1:21" s="176" customFormat="1" ht="138" customHeight="1" thickBot="1" x14ac:dyDescent="0.6">
      <c r="A23" s="255"/>
      <c r="B23" s="256"/>
      <c r="C23" s="253"/>
      <c r="D23" s="266"/>
      <c r="E23" s="253"/>
      <c r="F23" s="253"/>
      <c r="G23" s="253"/>
      <c r="H23" s="253"/>
      <c r="I23" s="253"/>
      <c r="J23" s="215" t="s">
        <v>15</v>
      </c>
      <c r="K23" s="218" t="s">
        <v>277</v>
      </c>
      <c r="L23" s="215"/>
      <c r="M23" s="151">
        <v>44743</v>
      </c>
      <c r="N23" s="151">
        <v>44834</v>
      </c>
      <c r="O23" s="218" t="s">
        <v>290</v>
      </c>
      <c r="P23" s="218" t="s">
        <v>146</v>
      </c>
      <c r="Q23" s="168"/>
      <c r="R23" s="215"/>
      <c r="S23" s="253"/>
      <c r="T23" s="254"/>
      <c r="U23" s="184"/>
    </row>
    <row r="24" spans="1:21" s="176" customFormat="1" ht="409.5" customHeight="1" thickBot="1" x14ac:dyDescent="0.6">
      <c r="A24" s="255" t="s">
        <v>17</v>
      </c>
      <c r="B24" s="256" t="s">
        <v>12</v>
      </c>
      <c r="C24" s="253" t="s">
        <v>44</v>
      </c>
      <c r="D24" s="265" t="s">
        <v>241</v>
      </c>
      <c r="E24" s="253"/>
      <c r="F24" s="253"/>
      <c r="G24" s="253"/>
      <c r="H24" s="253" t="s">
        <v>95</v>
      </c>
      <c r="I24" s="253"/>
      <c r="J24" s="224" t="s">
        <v>291</v>
      </c>
      <c r="K24" s="225" t="s">
        <v>278</v>
      </c>
      <c r="L24" s="226"/>
      <c r="M24" s="227">
        <v>44612</v>
      </c>
      <c r="N24" s="227">
        <v>44681</v>
      </c>
      <c r="O24" s="225" t="s">
        <v>229</v>
      </c>
      <c r="P24" s="225" t="s">
        <v>230</v>
      </c>
      <c r="Q24" s="228"/>
      <c r="R24" s="215"/>
      <c r="S24" s="253"/>
      <c r="T24" s="254">
        <v>44926</v>
      </c>
      <c r="U24" s="184"/>
    </row>
    <row r="25" spans="1:21" s="176" customFormat="1" ht="286.5" customHeight="1" thickBot="1" x14ac:dyDescent="0.6">
      <c r="A25" s="255"/>
      <c r="B25" s="256"/>
      <c r="C25" s="253"/>
      <c r="D25" s="265"/>
      <c r="E25" s="253"/>
      <c r="F25" s="253"/>
      <c r="G25" s="253"/>
      <c r="H25" s="253"/>
      <c r="I25" s="253"/>
      <c r="J25" s="224" t="s">
        <v>291</v>
      </c>
      <c r="K25" s="217" t="s">
        <v>287</v>
      </c>
      <c r="L25" s="217"/>
      <c r="M25" s="151">
        <v>44682</v>
      </c>
      <c r="N25" s="151">
        <v>44864</v>
      </c>
      <c r="O25" s="218" t="s">
        <v>231</v>
      </c>
      <c r="P25" s="217" t="s">
        <v>232</v>
      </c>
      <c r="Q25" s="168"/>
      <c r="R25" s="215"/>
      <c r="S25" s="253"/>
      <c r="T25" s="254"/>
      <c r="U25" s="184"/>
    </row>
    <row r="26" spans="1:21" s="176" customFormat="1" ht="212.25" thickBot="1" x14ac:dyDescent="0.6">
      <c r="A26" s="255"/>
      <c r="B26" s="256"/>
      <c r="C26" s="253"/>
      <c r="D26" s="265"/>
      <c r="E26" s="253"/>
      <c r="F26" s="253"/>
      <c r="G26" s="253"/>
      <c r="H26" s="253"/>
      <c r="I26" s="253"/>
      <c r="J26" s="224" t="s">
        <v>291</v>
      </c>
      <c r="K26" s="229" t="s">
        <v>285</v>
      </c>
      <c r="L26" s="229"/>
      <c r="M26" s="230">
        <v>44866</v>
      </c>
      <c r="N26" s="230">
        <v>44926</v>
      </c>
      <c r="O26" s="231" t="s">
        <v>233</v>
      </c>
      <c r="P26" s="231" t="s">
        <v>234</v>
      </c>
      <c r="Q26" s="168"/>
      <c r="R26" s="215"/>
      <c r="S26" s="253"/>
      <c r="T26" s="254"/>
      <c r="U26" s="184"/>
    </row>
    <row r="27" spans="1:21" s="176" customFormat="1" ht="150" customHeight="1" x14ac:dyDescent="0.55000000000000004">
      <c r="A27" s="255" t="s">
        <v>17</v>
      </c>
      <c r="B27" s="256" t="s">
        <v>12</v>
      </c>
      <c r="C27" s="253" t="s">
        <v>44</v>
      </c>
      <c r="D27" s="265" t="s">
        <v>242</v>
      </c>
      <c r="E27" s="253"/>
      <c r="F27" s="253"/>
      <c r="G27" s="253"/>
      <c r="H27" s="253" t="s">
        <v>95</v>
      </c>
      <c r="I27" s="253"/>
      <c r="J27" s="219" t="s">
        <v>44</v>
      </c>
      <c r="K27" s="232" t="s">
        <v>279</v>
      </c>
      <c r="L27" s="232"/>
      <c r="M27" s="233">
        <v>44562</v>
      </c>
      <c r="N27" s="233">
        <v>44742</v>
      </c>
      <c r="O27" s="208" t="s">
        <v>147</v>
      </c>
      <c r="P27" s="208" t="s">
        <v>72</v>
      </c>
      <c r="Q27" s="168"/>
      <c r="R27" s="215"/>
      <c r="S27" s="253"/>
      <c r="T27" s="254">
        <v>44926</v>
      </c>
      <c r="U27" s="184"/>
    </row>
    <row r="28" spans="1:21" s="176" customFormat="1" ht="70.5" x14ac:dyDescent="0.55000000000000004">
      <c r="A28" s="255"/>
      <c r="B28" s="256"/>
      <c r="C28" s="253"/>
      <c r="D28" s="265"/>
      <c r="E28" s="253"/>
      <c r="F28" s="253"/>
      <c r="G28" s="253"/>
      <c r="H28" s="253"/>
      <c r="I28" s="253"/>
      <c r="J28" s="215" t="s">
        <v>44</v>
      </c>
      <c r="K28" s="218" t="s">
        <v>280</v>
      </c>
      <c r="L28" s="218"/>
      <c r="M28" s="149">
        <v>44743</v>
      </c>
      <c r="N28" s="149">
        <v>44804</v>
      </c>
      <c r="O28" s="217" t="s">
        <v>148</v>
      </c>
      <c r="P28" s="217" t="s">
        <v>53</v>
      </c>
      <c r="Q28" s="168"/>
      <c r="R28" s="215"/>
      <c r="S28" s="253"/>
      <c r="T28" s="254"/>
      <c r="U28" s="184"/>
    </row>
    <row r="29" spans="1:21" s="176" customFormat="1" ht="129" customHeight="1" x14ac:dyDescent="0.55000000000000004">
      <c r="A29" s="255"/>
      <c r="B29" s="256"/>
      <c r="C29" s="253"/>
      <c r="D29" s="265"/>
      <c r="E29" s="253"/>
      <c r="F29" s="253"/>
      <c r="G29" s="253"/>
      <c r="H29" s="253"/>
      <c r="I29" s="253"/>
      <c r="J29" s="215" t="s">
        <v>44</v>
      </c>
      <c r="K29" s="218" t="s">
        <v>281</v>
      </c>
      <c r="L29" s="218"/>
      <c r="M29" s="149">
        <v>44805</v>
      </c>
      <c r="N29" s="149">
        <v>44834</v>
      </c>
      <c r="O29" s="217" t="s">
        <v>149</v>
      </c>
      <c r="P29" s="217" t="s">
        <v>73</v>
      </c>
      <c r="Q29" s="168"/>
      <c r="R29" s="215"/>
      <c r="S29" s="253"/>
      <c r="T29" s="254"/>
      <c r="U29" s="184"/>
    </row>
    <row r="30" spans="1:21" s="176" customFormat="1" ht="70.5" x14ac:dyDescent="0.55000000000000004">
      <c r="A30" s="255"/>
      <c r="B30" s="256"/>
      <c r="C30" s="253"/>
      <c r="D30" s="265"/>
      <c r="E30" s="253"/>
      <c r="F30" s="253"/>
      <c r="G30" s="253"/>
      <c r="H30" s="253"/>
      <c r="I30" s="253"/>
      <c r="J30" s="215" t="s">
        <v>44</v>
      </c>
      <c r="K30" s="218" t="s">
        <v>282</v>
      </c>
      <c r="L30" s="218"/>
      <c r="M30" s="149">
        <v>44835</v>
      </c>
      <c r="N30" s="149">
        <v>44880</v>
      </c>
      <c r="O30" s="217" t="s">
        <v>150</v>
      </c>
      <c r="P30" s="217" t="s">
        <v>151</v>
      </c>
      <c r="Q30" s="168"/>
      <c r="R30" s="215"/>
      <c r="S30" s="253"/>
      <c r="T30" s="254"/>
      <c r="U30" s="184"/>
    </row>
    <row r="31" spans="1:21" s="176" customFormat="1" ht="128.25" customHeight="1" x14ac:dyDescent="0.55000000000000004">
      <c r="A31" s="255"/>
      <c r="B31" s="256"/>
      <c r="C31" s="253"/>
      <c r="D31" s="265"/>
      <c r="E31" s="253"/>
      <c r="F31" s="253"/>
      <c r="G31" s="253"/>
      <c r="H31" s="253"/>
      <c r="I31" s="253"/>
      <c r="J31" s="215" t="s">
        <v>44</v>
      </c>
      <c r="K31" s="218" t="s">
        <v>283</v>
      </c>
      <c r="L31" s="218"/>
      <c r="M31" s="149">
        <v>44881</v>
      </c>
      <c r="N31" s="149">
        <v>44895</v>
      </c>
      <c r="O31" s="217" t="s">
        <v>74</v>
      </c>
      <c r="P31" s="217" t="s">
        <v>53</v>
      </c>
      <c r="Q31" s="168"/>
      <c r="R31" s="215"/>
      <c r="S31" s="253"/>
      <c r="T31" s="254"/>
      <c r="U31" s="184"/>
    </row>
    <row r="32" spans="1:21" s="176" customFormat="1" ht="92.25" customHeight="1" x14ac:dyDescent="0.55000000000000004">
      <c r="A32" s="255" t="s">
        <v>17</v>
      </c>
      <c r="B32" s="256" t="s">
        <v>12</v>
      </c>
      <c r="C32" s="253" t="s">
        <v>8</v>
      </c>
      <c r="D32" s="257" t="s">
        <v>247</v>
      </c>
      <c r="E32" s="253"/>
      <c r="F32" s="253"/>
      <c r="G32" s="253"/>
      <c r="H32" s="253" t="s">
        <v>95</v>
      </c>
      <c r="I32" s="253"/>
      <c r="J32" s="215" t="s">
        <v>8</v>
      </c>
      <c r="K32" s="217" t="s">
        <v>284</v>
      </c>
      <c r="L32" s="215"/>
      <c r="M32" s="149">
        <v>44593</v>
      </c>
      <c r="N32" s="149">
        <v>44620</v>
      </c>
      <c r="O32" s="217" t="s">
        <v>78</v>
      </c>
      <c r="P32" s="218" t="s">
        <v>75</v>
      </c>
      <c r="Q32" s="217"/>
      <c r="R32" s="215"/>
      <c r="S32" s="253"/>
      <c r="T32" s="254">
        <v>44742</v>
      </c>
      <c r="U32" s="184"/>
    </row>
    <row r="33" spans="1:21" s="176" customFormat="1" ht="108" customHeight="1" x14ac:dyDescent="0.55000000000000004">
      <c r="A33" s="255"/>
      <c r="B33" s="256"/>
      <c r="C33" s="253"/>
      <c r="D33" s="257"/>
      <c r="E33" s="253"/>
      <c r="F33" s="253"/>
      <c r="G33" s="253"/>
      <c r="H33" s="253"/>
      <c r="I33" s="253"/>
      <c r="J33" s="215" t="s">
        <v>8</v>
      </c>
      <c r="K33" s="217" t="s">
        <v>243</v>
      </c>
      <c r="L33" s="215"/>
      <c r="M33" s="149">
        <v>44652</v>
      </c>
      <c r="N33" s="149">
        <v>44681</v>
      </c>
      <c r="O33" s="217" t="s">
        <v>111</v>
      </c>
      <c r="P33" s="218" t="s">
        <v>76</v>
      </c>
      <c r="Q33" s="217"/>
      <c r="R33" s="215"/>
      <c r="S33" s="253"/>
      <c r="T33" s="254"/>
      <c r="U33" s="184"/>
    </row>
    <row r="34" spans="1:21" s="176" customFormat="1" ht="301.5" customHeight="1" x14ac:dyDescent="0.55000000000000004">
      <c r="A34" s="255"/>
      <c r="B34" s="256"/>
      <c r="C34" s="253"/>
      <c r="D34" s="257"/>
      <c r="E34" s="253"/>
      <c r="F34" s="253"/>
      <c r="G34" s="253"/>
      <c r="H34" s="253"/>
      <c r="I34" s="253"/>
      <c r="J34" s="215" t="s">
        <v>8</v>
      </c>
      <c r="K34" s="217" t="s">
        <v>244</v>
      </c>
      <c r="L34" s="215"/>
      <c r="M34" s="149">
        <v>44682</v>
      </c>
      <c r="N34" s="149">
        <v>44711</v>
      </c>
      <c r="O34" s="217" t="s">
        <v>152</v>
      </c>
      <c r="P34" s="218" t="s">
        <v>51</v>
      </c>
      <c r="Q34" s="217"/>
      <c r="R34" s="215"/>
      <c r="S34" s="253"/>
      <c r="T34" s="254"/>
      <c r="U34" s="184"/>
    </row>
    <row r="35" spans="1:21" s="176" customFormat="1" ht="105.75" x14ac:dyDescent="0.55000000000000004">
      <c r="A35" s="255"/>
      <c r="B35" s="256"/>
      <c r="C35" s="253"/>
      <c r="D35" s="257"/>
      <c r="E35" s="253"/>
      <c r="F35" s="253"/>
      <c r="G35" s="253"/>
      <c r="H35" s="253"/>
      <c r="I35" s="253"/>
      <c r="J35" s="215" t="s">
        <v>8</v>
      </c>
      <c r="K35" s="217" t="s">
        <v>286</v>
      </c>
      <c r="L35" s="215"/>
      <c r="M35" s="149">
        <v>44713</v>
      </c>
      <c r="N35" s="149">
        <v>44742</v>
      </c>
      <c r="O35" s="217" t="s">
        <v>153</v>
      </c>
      <c r="P35" s="218" t="s">
        <v>77</v>
      </c>
      <c r="Q35" s="217"/>
      <c r="R35" s="215"/>
      <c r="S35" s="253"/>
      <c r="T35" s="254"/>
      <c r="U35" s="184"/>
    </row>
    <row r="36" spans="1:21" s="176" customFormat="1" ht="324" customHeight="1" x14ac:dyDescent="0.55000000000000004">
      <c r="A36" s="284" t="s">
        <v>17</v>
      </c>
      <c r="B36" s="258" t="s">
        <v>12</v>
      </c>
      <c r="C36" s="244" t="s">
        <v>13</v>
      </c>
      <c r="D36" s="246" t="s">
        <v>245</v>
      </c>
      <c r="E36" s="276"/>
      <c r="F36" s="276"/>
      <c r="G36" s="276"/>
      <c r="H36" s="244" t="s">
        <v>95</v>
      </c>
      <c r="I36" s="276"/>
      <c r="J36" s="215" t="s">
        <v>13</v>
      </c>
      <c r="K36" s="218" t="s">
        <v>297</v>
      </c>
      <c r="L36" s="161"/>
      <c r="M36" s="149">
        <v>44593</v>
      </c>
      <c r="N36" s="149">
        <v>44743</v>
      </c>
      <c r="O36" s="218" t="s">
        <v>156</v>
      </c>
      <c r="P36" s="218" t="s">
        <v>157</v>
      </c>
      <c r="Q36" s="162"/>
      <c r="R36" s="215"/>
      <c r="S36" s="288"/>
      <c r="T36" s="248">
        <v>44926</v>
      </c>
      <c r="U36" s="184"/>
    </row>
    <row r="37" spans="1:21" s="176" customFormat="1" ht="175.5" customHeight="1" x14ac:dyDescent="0.55000000000000004">
      <c r="A37" s="285"/>
      <c r="B37" s="259"/>
      <c r="C37" s="273"/>
      <c r="D37" s="291"/>
      <c r="E37" s="277"/>
      <c r="F37" s="277"/>
      <c r="G37" s="277"/>
      <c r="H37" s="273"/>
      <c r="I37" s="277"/>
      <c r="J37" s="215" t="s">
        <v>13</v>
      </c>
      <c r="K37" s="218" t="s">
        <v>298</v>
      </c>
      <c r="L37" s="161"/>
      <c r="M37" s="149">
        <v>44749</v>
      </c>
      <c r="N37" s="149">
        <v>44839</v>
      </c>
      <c r="O37" s="218" t="s">
        <v>158</v>
      </c>
      <c r="P37" s="218" t="s">
        <v>69</v>
      </c>
      <c r="Q37" s="217"/>
      <c r="R37" s="215"/>
      <c r="S37" s="289"/>
      <c r="T37" s="282"/>
      <c r="U37" s="184"/>
    </row>
    <row r="38" spans="1:21" s="176" customFormat="1" ht="182.25" customHeight="1" x14ac:dyDescent="0.55000000000000004">
      <c r="A38" s="285"/>
      <c r="B38" s="259"/>
      <c r="C38" s="273"/>
      <c r="D38" s="291"/>
      <c r="E38" s="277"/>
      <c r="F38" s="277"/>
      <c r="G38" s="277"/>
      <c r="H38" s="273"/>
      <c r="I38" s="277"/>
      <c r="J38" s="215" t="s">
        <v>13</v>
      </c>
      <c r="K38" s="218" t="s">
        <v>299</v>
      </c>
      <c r="L38" s="161"/>
      <c r="M38" s="149">
        <v>44840</v>
      </c>
      <c r="N38" s="149">
        <v>44853</v>
      </c>
      <c r="O38" s="218" t="s">
        <v>159</v>
      </c>
      <c r="P38" s="218" t="s">
        <v>154</v>
      </c>
      <c r="Q38" s="217"/>
      <c r="R38" s="215"/>
      <c r="S38" s="289"/>
      <c r="T38" s="282"/>
      <c r="U38" s="184"/>
    </row>
    <row r="39" spans="1:21" s="176" customFormat="1" ht="171.75" customHeight="1" x14ac:dyDescent="0.55000000000000004">
      <c r="A39" s="286"/>
      <c r="B39" s="260"/>
      <c r="C39" s="245"/>
      <c r="D39" s="247"/>
      <c r="E39" s="278"/>
      <c r="F39" s="278"/>
      <c r="G39" s="278"/>
      <c r="H39" s="245"/>
      <c r="I39" s="278"/>
      <c r="J39" s="215" t="s">
        <v>13</v>
      </c>
      <c r="K39" s="218" t="s">
        <v>300</v>
      </c>
      <c r="L39" s="161"/>
      <c r="M39" s="149">
        <v>44854</v>
      </c>
      <c r="N39" s="149">
        <v>44914</v>
      </c>
      <c r="O39" s="218" t="s">
        <v>160</v>
      </c>
      <c r="P39" s="218" t="s">
        <v>155</v>
      </c>
      <c r="Q39" s="217"/>
      <c r="R39" s="215"/>
      <c r="S39" s="290"/>
      <c r="T39" s="249"/>
      <c r="U39" s="184"/>
    </row>
    <row r="40" spans="1:21" s="186" customFormat="1" ht="141" x14ac:dyDescent="0.55000000000000004">
      <c r="A40" s="255" t="s">
        <v>17</v>
      </c>
      <c r="B40" s="256" t="s">
        <v>12</v>
      </c>
      <c r="C40" s="253" t="s">
        <v>292</v>
      </c>
      <c r="D40" s="257" t="s">
        <v>246</v>
      </c>
      <c r="E40" s="271"/>
      <c r="F40" s="271"/>
      <c r="G40" s="271"/>
      <c r="H40" s="253" t="s">
        <v>95</v>
      </c>
      <c r="I40" s="253"/>
      <c r="J40" s="215" t="s">
        <v>292</v>
      </c>
      <c r="K40" s="218" t="s">
        <v>361</v>
      </c>
      <c r="L40" s="149"/>
      <c r="M40" s="149">
        <f>N40-15</f>
        <v>44636</v>
      </c>
      <c r="N40" s="149">
        <f>M41-1</f>
        <v>44651</v>
      </c>
      <c r="O40" s="163" t="s">
        <v>161</v>
      </c>
      <c r="P40" s="163" t="s">
        <v>162</v>
      </c>
      <c r="Q40" s="218"/>
      <c r="R40" s="215"/>
      <c r="S40" s="271"/>
      <c r="T40" s="254">
        <v>44742</v>
      </c>
      <c r="U40" s="184"/>
    </row>
    <row r="41" spans="1:21" s="186" customFormat="1" ht="210" customHeight="1" x14ac:dyDescent="0.55000000000000004">
      <c r="A41" s="255"/>
      <c r="B41" s="256"/>
      <c r="C41" s="253"/>
      <c r="D41" s="283"/>
      <c r="E41" s="271"/>
      <c r="F41" s="271"/>
      <c r="G41" s="271"/>
      <c r="H41" s="253"/>
      <c r="I41" s="253"/>
      <c r="J41" s="215" t="s">
        <v>292</v>
      </c>
      <c r="K41" s="218" t="s">
        <v>301</v>
      </c>
      <c r="L41" s="149"/>
      <c r="M41" s="149">
        <f>N41-17</f>
        <v>44652</v>
      </c>
      <c r="N41" s="149">
        <f>M42-1</f>
        <v>44669</v>
      </c>
      <c r="O41" s="163" t="s">
        <v>352</v>
      </c>
      <c r="P41" s="163" t="s">
        <v>163</v>
      </c>
      <c r="Q41" s="218"/>
      <c r="R41" s="215"/>
      <c r="S41" s="271"/>
      <c r="T41" s="254"/>
      <c r="U41" s="184"/>
    </row>
    <row r="42" spans="1:21" s="186" customFormat="1" ht="221.25" customHeight="1" x14ac:dyDescent="0.55000000000000004">
      <c r="A42" s="255"/>
      <c r="B42" s="256"/>
      <c r="C42" s="253"/>
      <c r="D42" s="283"/>
      <c r="E42" s="271"/>
      <c r="F42" s="271"/>
      <c r="G42" s="271"/>
      <c r="H42" s="253"/>
      <c r="I42" s="253"/>
      <c r="J42" s="215" t="s">
        <v>292</v>
      </c>
      <c r="K42" s="218" t="s">
        <v>302</v>
      </c>
      <c r="L42" s="149"/>
      <c r="M42" s="149">
        <v>44670</v>
      </c>
      <c r="N42" s="149">
        <v>44684</v>
      </c>
      <c r="O42" s="163" t="s">
        <v>164</v>
      </c>
      <c r="P42" s="163" t="s">
        <v>165</v>
      </c>
      <c r="Q42" s="218"/>
      <c r="R42" s="215"/>
      <c r="S42" s="271"/>
      <c r="T42" s="254"/>
      <c r="U42" s="184"/>
    </row>
    <row r="43" spans="1:21" s="176" customFormat="1" ht="255" x14ac:dyDescent="0.55000000000000004">
      <c r="A43" s="211" t="s">
        <v>17</v>
      </c>
      <c r="B43" s="212" t="s">
        <v>19</v>
      </c>
      <c r="C43" s="180" t="s">
        <v>15</v>
      </c>
      <c r="D43" s="214" t="s">
        <v>362</v>
      </c>
      <c r="E43" s="218"/>
      <c r="F43" s="218"/>
      <c r="G43" s="218"/>
      <c r="H43" s="209"/>
      <c r="I43" s="218"/>
      <c r="J43" s="215" t="s">
        <v>15</v>
      </c>
      <c r="K43" s="217" t="s">
        <v>303</v>
      </c>
      <c r="L43" s="209"/>
      <c r="M43" s="150">
        <v>44562</v>
      </c>
      <c r="N43" s="151">
        <v>44926</v>
      </c>
      <c r="O43" s="217" t="s">
        <v>166</v>
      </c>
      <c r="P43" s="217" t="s">
        <v>167</v>
      </c>
      <c r="Q43" s="218"/>
      <c r="R43" s="215"/>
      <c r="S43" s="215"/>
      <c r="T43" s="210">
        <v>44926</v>
      </c>
      <c r="U43" s="184"/>
    </row>
    <row r="44" spans="1:21" s="187" customFormat="1" ht="141" x14ac:dyDescent="0.55000000000000004">
      <c r="A44" s="255" t="s">
        <v>17</v>
      </c>
      <c r="B44" s="256" t="s">
        <v>19</v>
      </c>
      <c r="C44" s="253" t="s">
        <v>18</v>
      </c>
      <c r="D44" s="265" t="s">
        <v>248</v>
      </c>
      <c r="E44" s="209"/>
      <c r="F44" s="209"/>
      <c r="G44" s="209"/>
      <c r="H44" s="287" t="s">
        <v>95</v>
      </c>
      <c r="I44" s="287"/>
      <c r="J44" s="215" t="s">
        <v>18</v>
      </c>
      <c r="K44" s="163" t="s">
        <v>304</v>
      </c>
      <c r="L44" s="151"/>
      <c r="M44" s="149">
        <v>44565</v>
      </c>
      <c r="N44" s="149">
        <v>44651</v>
      </c>
      <c r="O44" s="218" t="s">
        <v>168</v>
      </c>
      <c r="P44" s="218" t="s">
        <v>62</v>
      </c>
      <c r="Q44" s="218"/>
      <c r="R44" s="215"/>
      <c r="S44" s="261"/>
      <c r="T44" s="254">
        <v>44834</v>
      </c>
      <c r="U44" s="184"/>
    </row>
    <row r="45" spans="1:21" s="187" customFormat="1" ht="99" customHeight="1" x14ac:dyDescent="0.55000000000000004">
      <c r="A45" s="255"/>
      <c r="B45" s="256"/>
      <c r="C45" s="253"/>
      <c r="D45" s="265"/>
      <c r="E45" s="209"/>
      <c r="F45" s="209"/>
      <c r="G45" s="209"/>
      <c r="H45" s="287"/>
      <c r="I45" s="287"/>
      <c r="J45" s="215" t="s">
        <v>18</v>
      </c>
      <c r="K45" s="164" t="s">
        <v>305</v>
      </c>
      <c r="L45" s="164"/>
      <c r="M45" s="149">
        <v>44652</v>
      </c>
      <c r="N45" s="149">
        <v>44773</v>
      </c>
      <c r="O45" s="218" t="s">
        <v>92</v>
      </c>
      <c r="P45" s="218" t="s">
        <v>93</v>
      </c>
      <c r="Q45" s="218"/>
      <c r="R45" s="215"/>
      <c r="S45" s="261"/>
      <c r="T45" s="254"/>
      <c r="U45" s="184"/>
    </row>
    <row r="46" spans="1:21" s="187" customFormat="1" ht="123.75" customHeight="1" x14ac:dyDescent="0.55000000000000004">
      <c r="A46" s="255"/>
      <c r="B46" s="256"/>
      <c r="C46" s="253"/>
      <c r="D46" s="265"/>
      <c r="E46" s="209"/>
      <c r="F46" s="209"/>
      <c r="G46" s="209"/>
      <c r="H46" s="287"/>
      <c r="I46" s="287"/>
      <c r="J46" s="215" t="s">
        <v>18</v>
      </c>
      <c r="K46" s="164" t="s">
        <v>306</v>
      </c>
      <c r="L46" s="164"/>
      <c r="M46" s="149">
        <v>44774</v>
      </c>
      <c r="N46" s="149">
        <v>44804</v>
      </c>
      <c r="O46" s="218" t="s">
        <v>169</v>
      </c>
      <c r="P46" s="218" t="s">
        <v>94</v>
      </c>
      <c r="Q46" s="218"/>
      <c r="R46" s="215"/>
      <c r="S46" s="261"/>
      <c r="T46" s="254"/>
      <c r="U46" s="184"/>
    </row>
    <row r="47" spans="1:21" s="187" customFormat="1" ht="216" customHeight="1" x14ac:dyDescent="0.55000000000000004">
      <c r="A47" s="255" t="s">
        <v>17</v>
      </c>
      <c r="B47" s="256" t="s">
        <v>19</v>
      </c>
      <c r="C47" s="253" t="s">
        <v>11</v>
      </c>
      <c r="D47" s="265" t="s">
        <v>249</v>
      </c>
      <c r="E47" s="209"/>
      <c r="F47" s="209"/>
      <c r="G47" s="209"/>
      <c r="H47" s="287" t="s">
        <v>95</v>
      </c>
      <c r="I47" s="287"/>
      <c r="J47" s="215" t="s">
        <v>11</v>
      </c>
      <c r="K47" s="163" t="s">
        <v>307</v>
      </c>
      <c r="L47" s="151"/>
      <c r="M47" s="151" t="s">
        <v>170</v>
      </c>
      <c r="N47" s="151"/>
      <c r="O47" s="163" t="s">
        <v>115</v>
      </c>
      <c r="P47" s="218" t="s">
        <v>118</v>
      </c>
      <c r="Q47" s="218"/>
      <c r="R47" s="215"/>
      <c r="S47" s="261"/>
      <c r="T47" s="254">
        <v>44926</v>
      </c>
      <c r="U47" s="184"/>
    </row>
    <row r="48" spans="1:21" s="187" customFormat="1" ht="149.25" customHeight="1" x14ac:dyDescent="0.55000000000000004">
      <c r="A48" s="255"/>
      <c r="B48" s="256"/>
      <c r="C48" s="253"/>
      <c r="D48" s="265"/>
      <c r="E48" s="209"/>
      <c r="F48" s="209"/>
      <c r="G48" s="209"/>
      <c r="H48" s="287"/>
      <c r="I48" s="287"/>
      <c r="J48" s="215" t="s">
        <v>11</v>
      </c>
      <c r="K48" s="164" t="s">
        <v>308</v>
      </c>
      <c r="L48" s="164"/>
      <c r="M48" s="151" t="s">
        <v>171</v>
      </c>
      <c r="N48" s="151"/>
      <c r="O48" s="164" t="s">
        <v>116</v>
      </c>
      <c r="P48" s="218" t="s">
        <v>119</v>
      </c>
      <c r="Q48" s="164"/>
      <c r="R48" s="215"/>
      <c r="S48" s="261"/>
      <c r="T48" s="254"/>
      <c r="U48" s="184"/>
    </row>
    <row r="49" spans="1:21" s="187" customFormat="1" ht="220.5" customHeight="1" x14ac:dyDescent="0.55000000000000004">
      <c r="A49" s="255"/>
      <c r="B49" s="256"/>
      <c r="C49" s="253"/>
      <c r="D49" s="265"/>
      <c r="E49" s="209"/>
      <c r="F49" s="209"/>
      <c r="G49" s="209"/>
      <c r="H49" s="287"/>
      <c r="I49" s="287"/>
      <c r="J49" s="215" t="s">
        <v>11</v>
      </c>
      <c r="K49" s="164" t="s">
        <v>309</v>
      </c>
      <c r="L49" s="164"/>
      <c r="M49" s="151" t="s">
        <v>172</v>
      </c>
      <c r="N49" s="151"/>
      <c r="O49" s="164" t="s">
        <v>117</v>
      </c>
      <c r="P49" s="218" t="s">
        <v>94</v>
      </c>
      <c r="Q49" s="164"/>
      <c r="R49" s="215"/>
      <c r="S49" s="261"/>
      <c r="T49" s="254"/>
      <c r="U49" s="184"/>
    </row>
    <row r="50" spans="1:21" s="185" customFormat="1" ht="286.5" customHeight="1" x14ac:dyDescent="0.55000000000000004">
      <c r="A50" s="211" t="s">
        <v>17</v>
      </c>
      <c r="B50" s="212" t="s">
        <v>19</v>
      </c>
      <c r="C50" s="209" t="s">
        <v>14</v>
      </c>
      <c r="D50" s="213" t="s">
        <v>250</v>
      </c>
      <c r="E50" s="209"/>
      <c r="F50" s="209"/>
      <c r="G50" s="209"/>
      <c r="H50" s="209" t="s">
        <v>95</v>
      </c>
      <c r="I50" s="209"/>
      <c r="J50" s="215" t="s">
        <v>14</v>
      </c>
      <c r="K50" s="214" t="s">
        <v>310</v>
      </c>
      <c r="L50" s="215"/>
      <c r="M50" s="149">
        <v>44613</v>
      </c>
      <c r="N50" s="149">
        <v>44650</v>
      </c>
      <c r="O50" s="218" t="s">
        <v>213</v>
      </c>
      <c r="P50" s="217" t="s">
        <v>64</v>
      </c>
      <c r="Q50" s="218"/>
      <c r="R50" s="215"/>
      <c r="S50" s="209"/>
      <c r="T50" s="210">
        <v>44651</v>
      </c>
      <c r="U50" s="184"/>
    </row>
    <row r="51" spans="1:21" s="185" customFormat="1" ht="72.75" customHeight="1" x14ac:dyDescent="0.55000000000000004">
      <c r="A51" s="240" t="s">
        <v>17</v>
      </c>
      <c r="B51" s="242" t="s">
        <v>19</v>
      </c>
      <c r="C51" s="244" t="s">
        <v>14</v>
      </c>
      <c r="D51" s="246" t="s">
        <v>251</v>
      </c>
      <c r="E51" s="209"/>
      <c r="F51" s="209"/>
      <c r="G51" s="209"/>
      <c r="H51" s="209" t="s">
        <v>95</v>
      </c>
      <c r="I51" s="209"/>
      <c r="J51" s="165" t="s">
        <v>14</v>
      </c>
      <c r="K51" s="218" t="s">
        <v>311</v>
      </c>
      <c r="L51" s="215"/>
      <c r="M51" s="149">
        <v>44835</v>
      </c>
      <c r="N51" s="149">
        <v>44864</v>
      </c>
      <c r="O51" s="218" t="s">
        <v>67</v>
      </c>
      <c r="P51" s="217" t="s">
        <v>68</v>
      </c>
      <c r="Q51" s="218"/>
      <c r="R51" s="215"/>
      <c r="S51" s="244"/>
      <c r="T51" s="248">
        <v>44926</v>
      </c>
      <c r="U51" s="184"/>
    </row>
    <row r="52" spans="1:21" s="185" customFormat="1" ht="176.25" x14ac:dyDescent="0.55000000000000004">
      <c r="A52" s="241"/>
      <c r="B52" s="243"/>
      <c r="C52" s="245"/>
      <c r="D52" s="247"/>
      <c r="E52" s="209"/>
      <c r="F52" s="209"/>
      <c r="G52" s="209"/>
      <c r="H52" s="209" t="s">
        <v>95</v>
      </c>
      <c r="I52" s="209"/>
      <c r="J52" s="166" t="s">
        <v>14</v>
      </c>
      <c r="K52" s="218" t="s">
        <v>312</v>
      </c>
      <c r="L52" s="215"/>
      <c r="M52" s="149">
        <v>44866</v>
      </c>
      <c r="N52" s="149">
        <v>44926</v>
      </c>
      <c r="O52" s="218" t="s">
        <v>216</v>
      </c>
      <c r="P52" s="217" t="s">
        <v>215</v>
      </c>
      <c r="Q52" s="218"/>
      <c r="R52" s="215"/>
      <c r="S52" s="245"/>
      <c r="T52" s="249"/>
      <c r="U52" s="184"/>
    </row>
    <row r="53" spans="1:21" s="185" customFormat="1" ht="105.75" x14ac:dyDescent="0.55000000000000004">
      <c r="A53" s="240" t="s">
        <v>17</v>
      </c>
      <c r="B53" s="242" t="s">
        <v>19</v>
      </c>
      <c r="C53" s="244" t="s">
        <v>14</v>
      </c>
      <c r="D53" s="246" t="s">
        <v>252</v>
      </c>
      <c r="E53" s="209"/>
      <c r="F53" s="209"/>
      <c r="G53" s="209"/>
      <c r="H53" s="209" t="s">
        <v>95</v>
      </c>
      <c r="I53" s="209"/>
      <c r="J53" s="165" t="s">
        <v>14</v>
      </c>
      <c r="K53" s="218" t="s">
        <v>313</v>
      </c>
      <c r="L53" s="215"/>
      <c r="M53" s="149">
        <v>44743</v>
      </c>
      <c r="N53" s="149">
        <v>44772</v>
      </c>
      <c r="O53" s="218" t="s">
        <v>67</v>
      </c>
      <c r="P53" s="217" t="s">
        <v>68</v>
      </c>
      <c r="Q53" s="218"/>
      <c r="R53" s="215"/>
      <c r="S53" s="244"/>
      <c r="T53" s="248">
        <v>44834</v>
      </c>
      <c r="U53" s="184"/>
    </row>
    <row r="54" spans="1:21" s="185" customFormat="1" ht="118.5" customHeight="1" x14ac:dyDescent="0.55000000000000004">
      <c r="A54" s="241"/>
      <c r="B54" s="243"/>
      <c r="C54" s="245"/>
      <c r="D54" s="247"/>
      <c r="E54" s="209"/>
      <c r="F54" s="209"/>
      <c r="G54" s="209"/>
      <c r="H54" s="209" t="s">
        <v>95</v>
      </c>
      <c r="I54" s="209"/>
      <c r="J54" s="165" t="s">
        <v>14</v>
      </c>
      <c r="K54" s="218" t="s">
        <v>314</v>
      </c>
      <c r="L54" s="215"/>
      <c r="M54" s="149">
        <v>44774</v>
      </c>
      <c r="N54" s="149">
        <v>44834</v>
      </c>
      <c r="O54" s="218" t="s">
        <v>214</v>
      </c>
      <c r="P54" s="217" t="s">
        <v>215</v>
      </c>
      <c r="Q54" s="218"/>
      <c r="R54" s="215"/>
      <c r="S54" s="245"/>
      <c r="T54" s="249"/>
      <c r="U54" s="184"/>
    </row>
    <row r="55" spans="1:21" s="176" customFormat="1" ht="228.75" customHeight="1" x14ac:dyDescent="0.55000000000000004">
      <c r="A55" s="255" t="s">
        <v>17</v>
      </c>
      <c r="B55" s="256" t="s">
        <v>19</v>
      </c>
      <c r="C55" s="253" t="s">
        <v>97</v>
      </c>
      <c r="D55" s="265" t="s">
        <v>253</v>
      </c>
      <c r="E55" s="253"/>
      <c r="F55" s="253"/>
      <c r="G55" s="253"/>
      <c r="H55" s="253" t="s">
        <v>95</v>
      </c>
      <c r="I55" s="253"/>
      <c r="J55" s="215" t="s">
        <v>97</v>
      </c>
      <c r="K55" s="217" t="s">
        <v>315</v>
      </c>
      <c r="L55" s="209">
        <v>2</v>
      </c>
      <c r="M55" s="151" t="s">
        <v>170</v>
      </c>
      <c r="N55" s="151"/>
      <c r="O55" s="217" t="s">
        <v>100</v>
      </c>
      <c r="P55" s="217" t="s">
        <v>101</v>
      </c>
      <c r="Q55" s="218"/>
      <c r="R55" s="215"/>
      <c r="S55" s="253"/>
      <c r="T55" s="254">
        <v>44926</v>
      </c>
      <c r="U55" s="184"/>
    </row>
    <row r="56" spans="1:21" s="185" customFormat="1" ht="122.25" customHeight="1" x14ac:dyDescent="0.55000000000000004">
      <c r="A56" s="255"/>
      <c r="B56" s="256"/>
      <c r="C56" s="253"/>
      <c r="D56" s="266"/>
      <c r="E56" s="253"/>
      <c r="F56" s="253"/>
      <c r="G56" s="253"/>
      <c r="H56" s="253"/>
      <c r="I56" s="253"/>
      <c r="J56" s="215" t="s">
        <v>97</v>
      </c>
      <c r="K56" s="217" t="s">
        <v>316</v>
      </c>
      <c r="L56" s="209">
        <v>5</v>
      </c>
      <c r="M56" s="234" t="s">
        <v>173</v>
      </c>
      <c r="N56" s="235"/>
      <c r="O56" s="217" t="s">
        <v>174</v>
      </c>
      <c r="P56" s="217" t="s">
        <v>102</v>
      </c>
      <c r="Q56" s="218"/>
      <c r="R56" s="215"/>
      <c r="S56" s="253"/>
      <c r="T56" s="254"/>
      <c r="U56" s="184"/>
    </row>
    <row r="57" spans="1:21" s="176" customFormat="1" ht="409.5" customHeight="1" x14ac:dyDescent="0.55000000000000004">
      <c r="A57" s="255" t="s">
        <v>17</v>
      </c>
      <c r="B57" s="256" t="s">
        <v>19</v>
      </c>
      <c r="C57" s="253" t="s">
        <v>13</v>
      </c>
      <c r="D57" s="257" t="s">
        <v>254</v>
      </c>
      <c r="E57" s="271"/>
      <c r="F57" s="271"/>
      <c r="G57" s="271"/>
      <c r="H57" s="253" t="s">
        <v>95</v>
      </c>
      <c r="I57" s="253"/>
      <c r="J57" s="215" t="s">
        <v>13</v>
      </c>
      <c r="K57" s="217" t="s">
        <v>317</v>
      </c>
      <c r="L57" s="161"/>
      <c r="M57" s="149">
        <v>44565</v>
      </c>
      <c r="N57" s="149">
        <v>44592</v>
      </c>
      <c r="O57" s="217" t="s">
        <v>127</v>
      </c>
      <c r="P57" s="217" t="s">
        <v>126</v>
      </c>
      <c r="Q57" s="162"/>
      <c r="R57" s="215"/>
      <c r="S57" s="261"/>
      <c r="T57" s="254">
        <v>44926</v>
      </c>
      <c r="U57" s="184"/>
    </row>
    <row r="58" spans="1:21" s="176" customFormat="1" ht="139.5" customHeight="1" x14ac:dyDescent="0.55000000000000004">
      <c r="A58" s="255"/>
      <c r="B58" s="256"/>
      <c r="C58" s="253"/>
      <c r="D58" s="283"/>
      <c r="E58" s="271"/>
      <c r="F58" s="271"/>
      <c r="G58" s="271"/>
      <c r="H58" s="253"/>
      <c r="I58" s="253"/>
      <c r="J58" s="215" t="s">
        <v>13</v>
      </c>
      <c r="K58" s="217" t="s">
        <v>318</v>
      </c>
      <c r="L58" s="161"/>
      <c r="M58" s="149">
        <v>44593</v>
      </c>
      <c r="N58" s="149">
        <v>44620</v>
      </c>
      <c r="O58" s="217" t="s">
        <v>353</v>
      </c>
      <c r="P58" s="217" t="s">
        <v>125</v>
      </c>
      <c r="Q58" s="217"/>
      <c r="R58" s="215"/>
      <c r="S58" s="261"/>
      <c r="T58" s="254"/>
      <c r="U58" s="184"/>
    </row>
    <row r="59" spans="1:21" s="176" customFormat="1" ht="123" customHeight="1" x14ac:dyDescent="0.55000000000000004">
      <c r="A59" s="255"/>
      <c r="B59" s="256"/>
      <c r="C59" s="253"/>
      <c r="D59" s="283"/>
      <c r="E59" s="271"/>
      <c r="F59" s="271"/>
      <c r="G59" s="271"/>
      <c r="H59" s="253"/>
      <c r="I59" s="253"/>
      <c r="J59" s="215" t="s">
        <v>13</v>
      </c>
      <c r="K59" s="217" t="s">
        <v>319</v>
      </c>
      <c r="L59" s="161"/>
      <c r="M59" s="149">
        <v>44743</v>
      </c>
      <c r="N59" s="149">
        <v>44895</v>
      </c>
      <c r="O59" s="217" t="s">
        <v>175</v>
      </c>
      <c r="P59" s="217" t="s">
        <v>176</v>
      </c>
      <c r="Q59" s="217"/>
      <c r="R59" s="215"/>
      <c r="S59" s="261"/>
      <c r="T59" s="254"/>
      <c r="U59" s="184"/>
    </row>
    <row r="60" spans="1:21" s="186" customFormat="1" ht="317.25" x14ac:dyDescent="0.55000000000000004">
      <c r="A60" s="255" t="s">
        <v>17</v>
      </c>
      <c r="B60" s="258" t="s">
        <v>110</v>
      </c>
      <c r="C60" s="253" t="s">
        <v>292</v>
      </c>
      <c r="D60" s="257" t="s">
        <v>255</v>
      </c>
      <c r="E60" s="253"/>
      <c r="F60" s="253"/>
      <c r="G60" s="253"/>
      <c r="H60" s="253" t="s">
        <v>95</v>
      </c>
      <c r="I60" s="253"/>
      <c r="J60" s="215" t="s">
        <v>292</v>
      </c>
      <c r="K60" s="218" t="s">
        <v>320</v>
      </c>
      <c r="L60" s="215" t="s">
        <v>321</v>
      </c>
      <c r="M60" s="149">
        <v>44599</v>
      </c>
      <c r="N60" s="151">
        <v>44621</v>
      </c>
      <c r="O60" s="217" t="s">
        <v>217</v>
      </c>
      <c r="P60" s="217" t="s">
        <v>218</v>
      </c>
      <c r="Q60" s="218"/>
      <c r="R60" s="215"/>
      <c r="S60" s="253"/>
      <c r="T60" s="254">
        <v>44926</v>
      </c>
      <c r="U60" s="184"/>
    </row>
    <row r="61" spans="1:21" s="186" customFormat="1" ht="246.75" x14ac:dyDescent="0.55000000000000004">
      <c r="A61" s="255"/>
      <c r="B61" s="259"/>
      <c r="C61" s="253"/>
      <c r="D61" s="283"/>
      <c r="E61" s="253"/>
      <c r="F61" s="253"/>
      <c r="G61" s="253"/>
      <c r="H61" s="253"/>
      <c r="I61" s="253"/>
      <c r="J61" s="215" t="s">
        <v>292</v>
      </c>
      <c r="K61" s="218" t="s">
        <v>322</v>
      </c>
      <c r="L61" s="151">
        <v>44621</v>
      </c>
      <c r="M61" s="151">
        <v>44622</v>
      </c>
      <c r="N61" s="151">
        <v>44804</v>
      </c>
      <c r="O61" s="162" t="s">
        <v>177</v>
      </c>
      <c r="P61" s="217" t="s">
        <v>219</v>
      </c>
      <c r="Q61" s="218"/>
      <c r="R61" s="215"/>
      <c r="S61" s="253"/>
      <c r="T61" s="254"/>
      <c r="U61" s="184"/>
    </row>
    <row r="62" spans="1:21" s="186" customFormat="1" ht="135.75" customHeight="1" x14ac:dyDescent="0.55000000000000004">
      <c r="A62" s="255"/>
      <c r="B62" s="260"/>
      <c r="C62" s="253"/>
      <c r="D62" s="283"/>
      <c r="E62" s="253"/>
      <c r="F62" s="253"/>
      <c r="G62" s="253"/>
      <c r="H62" s="253"/>
      <c r="I62" s="253"/>
      <c r="J62" s="215" t="s">
        <v>292</v>
      </c>
      <c r="K62" s="218" t="s">
        <v>323</v>
      </c>
      <c r="L62" s="215" t="s">
        <v>79</v>
      </c>
      <c r="M62" s="149">
        <v>44805</v>
      </c>
      <c r="N62" s="149">
        <v>44849</v>
      </c>
      <c r="O62" s="162" t="s">
        <v>220</v>
      </c>
      <c r="P62" s="217" t="s">
        <v>178</v>
      </c>
      <c r="Q62" s="218"/>
      <c r="R62" s="215"/>
      <c r="S62" s="253"/>
      <c r="T62" s="254"/>
      <c r="U62" s="184"/>
    </row>
    <row r="63" spans="1:21" s="186" customFormat="1" ht="141" x14ac:dyDescent="0.55000000000000004">
      <c r="A63" s="255" t="s">
        <v>17</v>
      </c>
      <c r="B63" s="256" t="s">
        <v>110</v>
      </c>
      <c r="C63" s="253" t="s">
        <v>292</v>
      </c>
      <c r="D63" s="257" t="s">
        <v>256</v>
      </c>
      <c r="E63" s="253"/>
      <c r="F63" s="253"/>
      <c r="G63" s="253"/>
      <c r="H63" s="253" t="s">
        <v>95</v>
      </c>
      <c r="I63" s="253"/>
      <c r="J63" s="215" t="s">
        <v>292</v>
      </c>
      <c r="K63" s="218" t="s">
        <v>324</v>
      </c>
      <c r="L63" s="215" t="s">
        <v>83</v>
      </c>
      <c r="M63" s="149">
        <v>44606</v>
      </c>
      <c r="N63" s="149">
        <v>44628</v>
      </c>
      <c r="O63" s="217" t="s">
        <v>183</v>
      </c>
      <c r="P63" s="162" t="s">
        <v>184</v>
      </c>
      <c r="Q63" s="218"/>
      <c r="R63" s="215"/>
      <c r="S63" s="253"/>
      <c r="T63" s="254">
        <v>44834</v>
      </c>
      <c r="U63" s="184"/>
    </row>
    <row r="64" spans="1:21" s="186" customFormat="1" ht="141" x14ac:dyDescent="0.55000000000000004">
      <c r="A64" s="255"/>
      <c r="B64" s="256"/>
      <c r="C64" s="253"/>
      <c r="D64" s="257"/>
      <c r="E64" s="253"/>
      <c r="F64" s="253"/>
      <c r="G64" s="253"/>
      <c r="H64" s="253"/>
      <c r="I64" s="253"/>
      <c r="J64" s="215" t="s">
        <v>292</v>
      </c>
      <c r="K64" s="218" t="s">
        <v>325</v>
      </c>
      <c r="L64" s="149">
        <v>44596</v>
      </c>
      <c r="M64" s="149">
        <v>44635</v>
      </c>
      <c r="N64" s="149">
        <v>44635</v>
      </c>
      <c r="O64" s="217" t="s">
        <v>179</v>
      </c>
      <c r="P64" s="217" t="s">
        <v>180</v>
      </c>
      <c r="Q64" s="218"/>
      <c r="R64" s="215"/>
      <c r="S64" s="253"/>
      <c r="T64" s="254"/>
      <c r="U64" s="184"/>
    </row>
    <row r="65" spans="1:21" s="186" customFormat="1" ht="70.5" x14ac:dyDescent="0.55000000000000004">
      <c r="A65" s="255"/>
      <c r="B65" s="256"/>
      <c r="C65" s="253"/>
      <c r="D65" s="257"/>
      <c r="E65" s="253"/>
      <c r="F65" s="253"/>
      <c r="G65" s="253"/>
      <c r="H65" s="253"/>
      <c r="I65" s="253"/>
      <c r="J65" s="215" t="s">
        <v>292</v>
      </c>
      <c r="K65" s="218" t="s">
        <v>295</v>
      </c>
      <c r="L65" s="215" t="s">
        <v>84</v>
      </c>
      <c r="M65" s="250">
        <v>44602</v>
      </c>
      <c r="N65" s="250">
        <v>44661</v>
      </c>
      <c r="O65" s="217" t="s">
        <v>296</v>
      </c>
      <c r="P65" s="162" t="s">
        <v>81</v>
      </c>
      <c r="Q65" s="218"/>
      <c r="R65" s="215"/>
      <c r="S65" s="253"/>
      <c r="T65" s="254"/>
      <c r="U65" s="184"/>
    </row>
    <row r="66" spans="1:21" s="186" customFormat="1" ht="105.75" x14ac:dyDescent="0.55000000000000004">
      <c r="A66" s="255"/>
      <c r="B66" s="256"/>
      <c r="C66" s="253"/>
      <c r="D66" s="257"/>
      <c r="E66" s="253"/>
      <c r="F66" s="253"/>
      <c r="G66" s="253"/>
      <c r="H66" s="253"/>
      <c r="I66" s="253"/>
      <c r="J66" s="215" t="s">
        <v>292</v>
      </c>
      <c r="K66" s="218" t="s">
        <v>326</v>
      </c>
      <c r="L66" s="149">
        <v>44603</v>
      </c>
      <c r="M66" s="251"/>
      <c r="N66" s="251"/>
      <c r="O66" s="217" t="s">
        <v>221</v>
      </c>
      <c r="P66" s="217" t="s">
        <v>222</v>
      </c>
      <c r="Q66" s="218"/>
      <c r="R66" s="215"/>
      <c r="S66" s="253"/>
      <c r="T66" s="254"/>
      <c r="U66" s="184"/>
    </row>
    <row r="67" spans="1:21" s="186" customFormat="1" ht="211.5" x14ac:dyDescent="0.55000000000000004">
      <c r="A67" s="255"/>
      <c r="B67" s="256"/>
      <c r="C67" s="253"/>
      <c r="D67" s="257"/>
      <c r="E67" s="253"/>
      <c r="F67" s="253"/>
      <c r="G67" s="253"/>
      <c r="H67" s="253"/>
      <c r="I67" s="253"/>
      <c r="J67" s="215" t="s">
        <v>292</v>
      </c>
      <c r="K67" s="214" t="s">
        <v>327</v>
      </c>
      <c r="L67" s="215" t="s">
        <v>82</v>
      </c>
      <c r="M67" s="252"/>
      <c r="N67" s="252"/>
      <c r="O67" s="217" t="s">
        <v>181</v>
      </c>
      <c r="P67" s="217" t="s">
        <v>182</v>
      </c>
      <c r="Q67" s="218"/>
      <c r="R67" s="215"/>
      <c r="S67" s="253"/>
      <c r="T67" s="254"/>
      <c r="U67" s="184"/>
    </row>
    <row r="68" spans="1:21" s="186" customFormat="1" ht="141" x14ac:dyDescent="0.55000000000000004">
      <c r="A68" s="255"/>
      <c r="B68" s="256"/>
      <c r="C68" s="253"/>
      <c r="D68" s="257"/>
      <c r="E68" s="253"/>
      <c r="F68" s="253"/>
      <c r="G68" s="253"/>
      <c r="H68" s="253"/>
      <c r="I68" s="253"/>
      <c r="J68" s="215" t="s">
        <v>292</v>
      </c>
      <c r="K68" s="214" t="s">
        <v>328</v>
      </c>
      <c r="L68" s="215" t="s">
        <v>82</v>
      </c>
      <c r="M68" s="149">
        <v>44635</v>
      </c>
      <c r="N68" s="149">
        <v>44670</v>
      </c>
      <c r="O68" s="217" t="s">
        <v>223</v>
      </c>
      <c r="P68" s="217" t="s">
        <v>224</v>
      </c>
      <c r="Q68" s="218"/>
      <c r="R68" s="215"/>
      <c r="S68" s="253"/>
      <c r="T68" s="254"/>
      <c r="U68" s="184"/>
    </row>
    <row r="69" spans="1:21" s="186" customFormat="1" ht="141" x14ac:dyDescent="0.55000000000000004">
      <c r="A69" s="255"/>
      <c r="B69" s="256"/>
      <c r="C69" s="253"/>
      <c r="D69" s="257"/>
      <c r="E69" s="253"/>
      <c r="F69" s="253"/>
      <c r="G69" s="253"/>
      <c r="H69" s="253"/>
      <c r="I69" s="253"/>
      <c r="J69" s="215" t="s">
        <v>292</v>
      </c>
      <c r="K69" s="218" t="s">
        <v>329</v>
      </c>
      <c r="L69" s="215" t="s">
        <v>85</v>
      </c>
      <c r="M69" s="149">
        <v>44676</v>
      </c>
      <c r="N69" s="149">
        <v>44711</v>
      </c>
      <c r="O69" s="217" t="s">
        <v>225</v>
      </c>
      <c r="P69" s="217" t="s">
        <v>185</v>
      </c>
      <c r="Q69" s="218"/>
      <c r="R69" s="215"/>
      <c r="S69" s="253"/>
      <c r="T69" s="254"/>
      <c r="U69" s="184"/>
    </row>
    <row r="70" spans="1:21" s="186" customFormat="1" ht="211.5" x14ac:dyDescent="0.55000000000000004">
      <c r="A70" s="255"/>
      <c r="B70" s="256"/>
      <c r="C70" s="253"/>
      <c r="D70" s="257"/>
      <c r="E70" s="253"/>
      <c r="F70" s="253"/>
      <c r="G70" s="253"/>
      <c r="H70" s="253"/>
      <c r="I70" s="253"/>
      <c r="J70" s="215" t="s">
        <v>292</v>
      </c>
      <c r="K70" s="218" t="s">
        <v>330</v>
      </c>
      <c r="L70" s="215" t="s">
        <v>86</v>
      </c>
      <c r="M70" s="149">
        <v>44717</v>
      </c>
      <c r="N70" s="149">
        <v>44762</v>
      </c>
      <c r="O70" s="217" t="s">
        <v>186</v>
      </c>
      <c r="P70" s="217" t="s">
        <v>187</v>
      </c>
      <c r="Q70" s="218"/>
      <c r="R70" s="215"/>
      <c r="S70" s="253"/>
      <c r="T70" s="254"/>
      <c r="U70" s="184"/>
    </row>
    <row r="71" spans="1:21" s="186" customFormat="1" ht="174" customHeight="1" x14ac:dyDescent="0.55000000000000004">
      <c r="A71" s="255"/>
      <c r="B71" s="256"/>
      <c r="C71" s="253"/>
      <c r="D71" s="257"/>
      <c r="E71" s="253"/>
      <c r="F71" s="253"/>
      <c r="G71" s="253"/>
      <c r="H71" s="253"/>
      <c r="I71" s="253"/>
      <c r="J71" s="215" t="s">
        <v>292</v>
      </c>
      <c r="K71" s="218" t="s">
        <v>331</v>
      </c>
      <c r="L71" s="215" t="s">
        <v>86</v>
      </c>
      <c r="M71" s="149">
        <v>44767</v>
      </c>
      <c r="N71" s="149">
        <v>44789</v>
      </c>
      <c r="O71" s="217" t="s">
        <v>226</v>
      </c>
      <c r="P71" s="217" t="s">
        <v>187</v>
      </c>
      <c r="Q71" s="218"/>
      <c r="R71" s="215"/>
      <c r="S71" s="253"/>
      <c r="T71" s="254"/>
      <c r="U71" s="184"/>
    </row>
    <row r="72" spans="1:21" s="176" customFormat="1" ht="141" x14ac:dyDescent="0.55000000000000004">
      <c r="A72" s="255" t="s">
        <v>17</v>
      </c>
      <c r="B72" s="256" t="s">
        <v>110</v>
      </c>
      <c r="C72" s="253" t="s">
        <v>15</v>
      </c>
      <c r="D72" s="265" t="s">
        <v>257</v>
      </c>
      <c r="E72" s="271"/>
      <c r="F72" s="271"/>
      <c r="G72" s="271"/>
      <c r="H72" s="253" t="s">
        <v>95</v>
      </c>
      <c r="I72" s="253"/>
      <c r="J72" s="215" t="s">
        <v>15</v>
      </c>
      <c r="K72" s="218" t="s">
        <v>332</v>
      </c>
      <c r="L72" s="215"/>
      <c r="M72" s="151">
        <v>44593</v>
      </c>
      <c r="N72" s="151">
        <v>44742</v>
      </c>
      <c r="O72" s="218" t="s">
        <v>188</v>
      </c>
      <c r="P72" s="218" t="s">
        <v>189</v>
      </c>
      <c r="Q72" s="168"/>
      <c r="R72" s="215"/>
      <c r="S72" s="253"/>
      <c r="T72" s="254">
        <v>44834</v>
      </c>
      <c r="U72" s="184"/>
    </row>
    <row r="73" spans="1:21" s="176" customFormat="1" ht="176.25" x14ac:dyDescent="0.55000000000000004">
      <c r="A73" s="255"/>
      <c r="B73" s="256"/>
      <c r="C73" s="253"/>
      <c r="D73" s="266"/>
      <c r="E73" s="271"/>
      <c r="F73" s="271"/>
      <c r="G73" s="271"/>
      <c r="H73" s="253"/>
      <c r="I73" s="253"/>
      <c r="J73" s="215" t="s">
        <v>15</v>
      </c>
      <c r="K73" s="218" t="s">
        <v>333</v>
      </c>
      <c r="L73" s="215"/>
      <c r="M73" s="151">
        <v>44743</v>
      </c>
      <c r="N73" s="151">
        <v>44804</v>
      </c>
      <c r="O73" s="218" t="s">
        <v>190</v>
      </c>
      <c r="P73" s="218" t="s">
        <v>128</v>
      </c>
      <c r="Q73" s="168"/>
      <c r="R73" s="215"/>
      <c r="S73" s="253"/>
      <c r="T73" s="254"/>
      <c r="U73" s="184"/>
    </row>
    <row r="74" spans="1:21" s="176" customFormat="1" ht="198.75" customHeight="1" x14ac:dyDescent="0.55000000000000004">
      <c r="A74" s="255" t="s">
        <v>17</v>
      </c>
      <c r="B74" s="256" t="s">
        <v>110</v>
      </c>
      <c r="C74" s="253" t="s">
        <v>15</v>
      </c>
      <c r="D74" s="265" t="s">
        <v>258</v>
      </c>
      <c r="E74" s="253"/>
      <c r="F74" s="253"/>
      <c r="G74" s="253"/>
      <c r="H74" s="253" t="s">
        <v>95</v>
      </c>
      <c r="I74" s="253"/>
      <c r="J74" s="215" t="s">
        <v>129</v>
      </c>
      <c r="K74" s="218" t="s">
        <v>334</v>
      </c>
      <c r="L74" s="215"/>
      <c r="M74" s="151">
        <v>44563</v>
      </c>
      <c r="N74" s="151">
        <v>44621</v>
      </c>
      <c r="O74" s="218" t="s">
        <v>191</v>
      </c>
      <c r="P74" s="218" t="s">
        <v>192</v>
      </c>
      <c r="Q74" s="168"/>
      <c r="R74" s="215"/>
      <c r="S74" s="253"/>
      <c r="T74" s="254">
        <v>44926</v>
      </c>
      <c r="U74" s="184"/>
    </row>
    <row r="75" spans="1:21" s="176" customFormat="1" ht="132.75" customHeight="1" x14ac:dyDescent="0.55000000000000004">
      <c r="A75" s="255"/>
      <c r="B75" s="256"/>
      <c r="C75" s="253"/>
      <c r="D75" s="265"/>
      <c r="E75" s="253"/>
      <c r="F75" s="253"/>
      <c r="G75" s="253"/>
      <c r="H75" s="253"/>
      <c r="I75" s="253"/>
      <c r="J75" s="215" t="s">
        <v>129</v>
      </c>
      <c r="K75" s="218" t="s">
        <v>335</v>
      </c>
      <c r="L75" s="215"/>
      <c r="M75" s="151">
        <v>44621</v>
      </c>
      <c r="N75" s="151">
        <v>44865</v>
      </c>
      <c r="O75" s="218" t="s">
        <v>193</v>
      </c>
      <c r="P75" s="218" t="s">
        <v>194</v>
      </c>
      <c r="Q75" s="168"/>
      <c r="R75" s="215"/>
      <c r="S75" s="253"/>
      <c r="T75" s="254"/>
      <c r="U75" s="184"/>
    </row>
    <row r="76" spans="1:21" s="176" customFormat="1" ht="70.5" x14ac:dyDescent="0.55000000000000004">
      <c r="A76" s="284" t="s">
        <v>104</v>
      </c>
      <c r="B76" s="258" t="s">
        <v>107</v>
      </c>
      <c r="C76" s="244" t="s">
        <v>96</v>
      </c>
      <c r="D76" s="246" t="s">
        <v>259</v>
      </c>
      <c r="E76" s="215"/>
      <c r="F76" s="271"/>
      <c r="G76" s="271"/>
      <c r="H76" s="244" t="s">
        <v>95</v>
      </c>
      <c r="I76" s="276"/>
      <c r="J76" s="215" t="s">
        <v>96</v>
      </c>
      <c r="K76" s="217" t="s">
        <v>336</v>
      </c>
      <c r="L76" s="149"/>
      <c r="M76" s="149">
        <v>44562</v>
      </c>
      <c r="N76" s="149">
        <v>44589</v>
      </c>
      <c r="O76" s="217" t="s">
        <v>195</v>
      </c>
      <c r="P76" s="217" t="s">
        <v>196</v>
      </c>
      <c r="Q76" s="217"/>
      <c r="R76" s="215"/>
      <c r="S76" s="279"/>
      <c r="T76" s="248">
        <v>44926</v>
      </c>
      <c r="U76" s="184"/>
    </row>
    <row r="77" spans="1:21" s="176" customFormat="1" ht="105.75" x14ac:dyDescent="0.55000000000000004">
      <c r="A77" s="285"/>
      <c r="B77" s="259"/>
      <c r="C77" s="273"/>
      <c r="D77" s="274"/>
      <c r="E77" s="215"/>
      <c r="F77" s="271"/>
      <c r="G77" s="271"/>
      <c r="H77" s="273"/>
      <c r="I77" s="277"/>
      <c r="J77" s="215" t="s">
        <v>96</v>
      </c>
      <c r="K77" s="217" t="s">
        <v>337</v>
      </c>
      <c r="L77" s="149"/>
      <c r="M77" s="149" t="s">
        <v>354</v>
      </c>
      <c r="N77" s="151" t="s">
        <v>355</v>
      </c>
      <c r="O77" s="217" t="s">
        <v>260</v>
      </c>
      <c r="P77" s="217" t="s">
        <v>261</v>
      </c>
      <c r="Q77" s="217"/>
      <c r="R77" s="215"/>
      <c r="S77" s="280"/>
      <c r="T77" s="282"/>
      <c r="U77" s="184"/>
    </row>
    <row r="78" spans="1:21" s="176" customFormat="1" ht="105.75" x14ac:dyDescent="0.55000000000000004">
      <c r="A78" s="285"/>
      <c r="B78" s="259"/>
      <c r="C78" s="273"/>
      <c r="D78" s="274"/>
      <c r="E78" s="215"/>
      <c r="F78" s="271"/>
      <c r="G78" s="271"/>
      <c r="H78" s="273"/>
      <c r="I78" s="277"/>
      <c r="J78" s="215" t="s">
        <v>96</v>
      </c>
      <c r="K78" s="217" t="s">
        <v>338</v>
      </c>
      <c r="L78" s="149"/>
      <c r="M78" s="149" t="s">
        <v>356</v>
      </c>
      <c r="N78" s="149" t="s">
        <v>357</v>
      </c>
      <c r="O78" s="217" t="s">
        <v>197</v>
      </c>
      <c r="P78" s="217" t="s">
        <v>198</v>
      </c>
      <c r="Q78" s="217"/>
      <c r="R78" s="215"/>
      <c r="S78" s="280"/>
      <c r="T78" s="282"/>
      <c r="U78" s="184"/>
    </row>
    <row r="79" spans="1:21" s="176" customFormat="1" ht="105.75" x14ac:dyDescent="0.55000000000000004">
      <c r="A79" s="285"/>
      <c r="B79" s="259"/>
      <c r="C79" s="273"/>
      <c r="D79" s="274"/>
      <c r="E79" s="215"/>
      <c r="F79" s="271"/>
      <c r="G79" s="271"/>
      <c r="H79" s="273"/>
      <c r="I79" s="277"/>
      <c r="J79" s="215" t="s">
        <v>96</v>
      </c>
      <c r="K79" s="217" t="s">
        <v>339</v>
      </c>
      <c r="L79" s="149"/>
      <c r="M79" s="149" t="s">
        <v>358</v>
      </c>
      <c r="N79" s="149">
        <v>44635</v>
      </c>
      <c r="O79" s="217" t="s">
        <v>199</v>
      </c>
      <c r="P79" s="217" t="s">
        <v>99</v>
      </c>
      <c r="Q79" s="217"/>
      <c r="R79" s="215"/>
      <c r="S79" s="280"/>
      <c r="T79" s="282"/>
      <c r="U79" s="184"/>
    </row>
    <row r="80" spans="1:21" s="176" customFormat="1" ht="70.5" x14ac:dyDescent="0.55000000000000004">
      <c r="A80" s="285"/>
      <c r="B80" s="259"/>
      <c r="C80" s="273"/>
      <c r="D80" s="274"/>
      <c r="E80" s="215"/>
      <c r="F80" s="215"/>
      <c r="G80" s="215"/>
      <c r="H80" s="273"/>
      <c r="I80" s="277"/>
      <c r="J80" s="215" t="s">
        <v>96</v>
      </c>
      <c r="K80" s="217" t="s">
        <v>340</v>
      </c>
      <c r="L80" s="149"/>
      <c r="M80" s="149">
        <v>44642</v>
      </c>
      <c r="N80" s="149">
        <v>44681</v>
      </c>
      <c r="O80" s="217" t="s">
        <v>200</v>
      </c>
      <c r="P80" s="217" t="s">
        <v>98</v>
      </c>
      <c r="Q80" s="217"/>
      <c r="R80" s="215"/>
      <c r="S80" s="280"/>
      <c r="T80" s="282"/>
      <c r="U80" s="184"/>
    </row>
    <row r="81" spans="1:21" s="176" customFormat="1" ht="70.5" x14ac:dyDescent="0.55000000000000004">
      <c r="A81" s="286"/>
      <c r="B81" s="260"/>
      <c r="C81" s="245"/>
      <c r="D81" s="275"/>
      <c r="E81" s="215"/>
      <c r="F81" s="215"/>
      <c r="G81" s="215"/>
      <c r="H81" s="245"/>
      <c r="I81" s="278"/>
      <c r="J81" s="215" t="s">
        <v>96</v>
      </c>
      <c r="K81" s="217" t="s">
        <v>341</v>
      </c>
      <c r="L81" s="149"/>
      <c r="M81" s="149">
        <v>44696</v>
      </c>
      <c r="N81" s="149">
        <v>44849</v>
      </c>
      <c r="O81" s="217" t="s">
        <v>201</v>
      </c>
      <c r="P81" s="217" t="s">
        <v>363</v>
      </c>
      <c r="Q81" s="217"/>
      <c r="R81" s="215"/>
      <c r="S81" s="281"/>
      <c r="T81" s="249"/>
      <c r="U81" s="184"/>
    </row>
    <row r="82" spans="1:21" s="176" customFormat="1" ht="196.5" customHeight="1" x14ac:dyDescent="0.55000000000000004">
      <c r="A82" s="211" t="s">
        <v>105</v>
      </c>
      <c r="B82" s="212" t="s">
        <v>108</v>
      </c>
      <c r="C82" s="180" t="s">
        <v>15</v>
      </c>
      <c r="D82" s="214" t="s">
        <v>262</v>
      </c>
      <c r="E82" s="218"/>
      <c r="F82" s="218"/>
      <c r="G82" s="218"/>
      <c r="H82" s="209"/>
      <c r="I82" s="218"/>
      <c r="J82" s="215" t="s">
        <v>15</v>
      </c>
      <c r="K82" s="217" t="s">
        <v>342</v>
      </c>
      <c r="L82" s="209"/>
      <c r="M82" s="150">
        <v>44562</v>
      </c>
      <c r="N82" s="151">
        <v>44926</v>
      </c>
      <c r="O82" s="218" t="s">
        <v>235</v>
      </c>
      <c r="P82" s="217" t="s">
        <v>202</v>
      </c>
      <c r="Q82" s="236"/>
      <c r="R82" s="215"/>
      <c r="S82" s="209"/>
      <c r="T82" s="210">
        <v>44926</v>
      </c>
      <c r="U82" s="184"/>
    </row>
    <row r="83" spans="1:21" s="186" customFormat="1" ht="70.5" x14ac:dyDescent="0.55000000000000004">
      <c r="A83" s="255" t="s">
        <v>105</v>
      </c>
      <c r="B83" s="256" t="s">
        <v>108</v>
      </c>
      <c r="C83" s="253" t="s">
        <v>292</v>
      </c>
      <c r="D83" s="257" t="s">
        <v>263</v>
      </c>
      <c r="E83" s="253"/>
      <c r="F83" s="253"/>
      <c r="G83" s="253"/>
      <c r="H83" s="253"/>
      <c r="I83" s="253"/>
      <c r="J83" s="215" t="s">
        <v>292</v>
      </c>
      <c r="K83" s="218" t="s">
        <v>359</v>
      </c>
      <c r="L83" s="217"/>
      <c r="M83" s="149">
        <v>44655</v>
      </c>
      <c r="N83" s="149">
        <v>44655</v>
      </c>
      <c r="O83" s="218" t="s">
        <v>203</v>
      </c>
      <c r="P83" s="218" t="s">
        <v>130</v>
      </c>
      <c r="Q83" s="218"/>
      <c r="R83" s="215"/>
      <c r="S83" s="253"/>
      <c r="T83" s="254">
        <v>44926</v>
      </c>
      <c r="U83" s="184"/>
    </row>
    <row r="84" spans="1:21" s="186" customFormat="1" ht="141" x14ac:dyDescent="0.55000000000000004">
      <c r="A84" s="255"/>
      <c r="B84" s="256"/>
      <c r="C84" s="253"/>
      <c r="D84" s="283"/>
      <c r="E84" s="253"/>
      <c r="F84" s="253"/>
      <c r="G84" s="253"/>
      <c r="H84" s="253"/>
      <c r="I84" s="253"/>
      <c r="J84" s="215" t="s">
        <v>292</v>
      </c>
      <c r="K84" s="218" t="s">
        <v>343</v>
      </c>
      <c r="L84" s="217"/>
      <c r="M84" s="149">
        <v>44662</v>
      </c>
      <c r="N84" s="149">
        <v>44666</v>
      </c>
      <c r="O84" s="218" t="s">
        <v>131</v>
      </c>
      <c r="P84" s="218" t="s">
        <v>204</v>
      </c>
      <c r="Q84" s="218"/>
      <c r="R84" s="215"/>
      <c r="S84" s="253"/>
      <c r="T84" s="254"/>
      <c r="U84" s="184"/>
    </row>
    <row r="85" spans="1:21" s="186" customFormat="1" ht="219" customHeight="1" x14ac:dyDescent="0.55000000000000004">
      <c r="A85" s="255"/>
      <c r="B85" s="256"/>
      <c r="C85" s="253"/>
      <c r="D85" s="283"/>
      <c r="E85" s="253"/>
      <c r="F85" s="253"/>
      <c r="G85" s="253"/>
      <c r="H85" s="253"/>
      <c r="I85" s="253"/>
      <c r="J85" s="215" t="s">
        <v>292</v>
      </c>
      <c r="K85" s="218" t="s">
        <v>344</v>
      </c>
      <c r="L85" s="217"/>
      <c r="M85" s="149">
        <v>44670</v>
      </c>
      <c r="N85" s="149">
        <v>44742</v>
      </c>
      <c r="O85" s="218" t="s">
        <v>132</v>
      </c>
      <c r="P85" s="218" t="s">
        <v>205</v>
      </c>
      <c r="Q85" s="218"/>
      <c r="R85" s="215"/>
      <c r="S85" s="253"/>
      <c r="T85" s="254"/>
      <c r="U85" s="184"/>
    </row>
    <row r="86" spans="1:21" s="186" customFormat="1" ht="132" customHeight="1" x14ac:dyDescent="0.55000000000000004">
      <c r="A86" s="255"/>
      <c r="B86" s="256"/>
      <c r="C86" s="253"/>
      <c r="D86" s="283"/>
      <c r="E86" s="253"/>
      <c r="F86" s="253"/>
      <c r="G86" s="253"/>
      <c r="H86" s="253"/>
      <c r="I86" s="253"/>
      <c r="J86" s="215" t="s">
        <v>292</v>
      </c>
      <c r="K86" s="218" t="s">
        <v>345</v>
      </c>
      <c r="L86" s="217"/>
      <c r="M86" s="149">
        <v>44743</v>
      </c>
      <c r="N86" s="149">
        <v>44895</v>
      </c>
      <c r="O86" s="218" t="s">
        <v>133</v>
      </c>
      <c r="P86" s="218" t="s">
        <v>134</v>
      </c>
      <c r="Q86" s="218"/>
      <c r="R86" s="215"/>
      <c r="S86" s="253"/>
      <c r="T86" s="254"/>
      <c r="U86" s="184"/>
    </row>
    <row r="87" spans="1:21" s="176" customFormat="1" ht="150.75" customHeight="1" x14ac:dyDescent="0.55000000000000004">
      <c r="A87" s="255" t="s">
        <v>105</v>
      </c>
      <c r="B87" s="256" t="s">
        <v>108</v>
      </c>
      <c r="C87" s="264" t="s">
        <v>120</v>
      </c>
      <c r="D87" s="265" t="s">
        <v>264</v>
      </c>
      <c r="E87" s="264"/>
      <c r="F87" s="264"/>
      <c r="G87" s="264"/>
      <c r="H87" s="264" t="s">
        <v>95</v>
      </c>
      <c r="I87" s="264"/>
      <c r="J87" s="215" t="s">
        <v>120</v>
      </c>
      <c r="K87" s="217" t="s">
        <v>346</v>
      </c>
      <c r="L87" s="209"/>
      <c r="M87" s="237">
        <v>44211</v>
      </c>
      <c r="N87" s="237">
        <v>44227</v>
      </c>
      <c r="O87" s="238" t="s">
        <v>206</v>
      </c>
      <c r="P87" s="217" t="s">
        <v>121</v>
      </c>
      <c r="Q87" s="218"/>
      <c r="R87" s="215"/>
      <c r="S87" s="264"/>
      <c r="T87" s="254">
        <v>44651</v>
      </c>
      <c r="U87" s="184"/>
    </row>
    <row r="88" spans="1:21" s="176" customFormat="1" ht="70.5" x14ac:dyDescent="0.55000000000000004">
      <c r="A88" s="255"/>
      <c r="B88" s="256"/>
      <c r="C88" s="264"/>
      <c r="D88" s="266"/>
      <c r="E88" s="264"/>
      <c r="F88" s="264"/>
      <c r="G88" s="264"/>
      <c r="H88" s="264"/>
      <c r="I88" s="264"/>
      <c r="J88" s="215" t="s">
        <v>120</v>
      </c>
      <c r="K88" s="217" t="s">
        <v>347</v>
      </c>
      <c r="L88" s="209"/>
      <c r="M88" s="237">
        <v>44244</v>
      </c>
      <c r="N88" s="237">
        <v>44245</v>
      </c>
      <c r="O88" s="238" t="s">
        <v>207</v>
      </c>
      <c r="P88" s="239" t="s">
        <v>208</v>
      </c>
      <c r="Q88" s="218"/>
      <c r="R88" s="215"/>
      <c r="S88" s="264"/>
      <c r="T88" s="254"/>
      <c r="U88" s="184"/>
    </row>
    <row r="89" spans="1:21" s="176" customFormat="1" ht="162" customHeight="1" x14ac:dyDescent="0.55000000000000004">
      <c r="A89" s="211" t="s">
        <v>105</v>
      </c>
      <c r="B89" s="212" t="s">
        <v>108</v>
      </c>
      <c r="C89" s="180" t="s">
        <v>120</v>
      </c>
      <c r="D89" s="214" t="s">
        <v>364</v>
      </c>
      <c r="E89" s="218"/>
      <c r="F89" s="218"/>
      <c r="G89" s="218"/>
      <c r="H89" s="209" t="s">
        <v>95</v>
      </c>
      <c r="I89" s="218"/>
      <c r="J89" s="215" t="s">
        <v>120</v>
      </c>
      <c r="K89" s="217" t="s">
        <v>348</v>
      </c>
      <c r="L89" s="209"/>
      <c r="M89" s="215" t="s">
        <v>122</v>
      </c>
      <c r="N89" s="215"/>
      <c r="O89" s="217" t="s">
        <v>209</v>
      </c>
      <c r="P89" s="217" t="s">
        <v>123</v>
      </c>
      <c r="Q89" s="218"/>
      <c r="R89" s="215"/>
      <c r="S89" s="209"/>
      <c r="T89" s="210">
        <v>44926</v>
      </c>
      <c r="U89" s="184"/>
    </row>
    <row r="90" spans="1:21" s="185" customFormat="1" ht="105.75" x14ac:dyDescent="0.55000000000000004">
      <c r="A90" s="255" t="s">
        <v>105</v>
      </c>
      <c r="B90" s="256" t="s">
        <v>108</v>
      </c>
      <c r="C90" s="253" t="s">
        <v>18</v>
      </c>
      <c r="D90" s="265" t="s">
        <v>365</v>
      </c>
      <c r="E90" s="271"/>
      <c r="F90" s="271"/>
      <c r="G90" s="271"/>
      <c r="H90" s="253" t="s">
        <v>95</v>
      </c>
      <c r="I90" s="271"/>
      <c r="J90" s="215" t="s">
        <v>18</v>
      </c>
      <c r="K90" s="218" t="s">
        <v>349</v>
      </c>
      <c r="L90" s="218"/>
      <c r="M90" s="149">
        <v>44565</v>
      </c>
      <c r="N90" s="149">
        <v>44742</v>
      </c>
      <c r="O90" s="218" t="s">
        <v>210</v>
      </c>
      <c r="P90" s="218" t="s">
        <v>90</v>
      </c>
      <c r="Q90" s="218"/>
      <c r="R90" s="215"/>
      <c r="S90" s="261"/>
      <c r="T90" s="254">
        <v>44926</v>
      </c>
      <c r="U90" s="184"/>
    </row>
    <row r="91" spans="1:21" s="185" customFormat="1" ht="105.75" x14ac:dyDescent="0.55000000000000004">
      <c r="A91" s="255"/>
      <c r="B91" s="256"/>
      <c r="C91" s="253"/>
      <c r="D91" s="265"/>
      <c r="E91" s="271"/>
      <c r="F91" s="271"/>
      <c r="G91" s="271"/>
      <c r="H91" s="253"/>
      <c r="I91" s="271"/>
      <c r="J91" s="215" t="s">
        <v>18</v>
      </c>
      <c r="K91" s="218" t="s">
        <v>350</v>
      </c>
      <c r="L91" s="218"/>
      <c r="M91" s="149">
        <v>44743</v>
      </c>
      <c r="N91" s="149">
        <v>44834</v>
      </c>
      <c r="O91" s="218" t="s">
        <v>211</v>
      </c>
      <c r="P91" s="218" t="s">
        <v>124</v>
      </c>
      <c r="Q91" s="218"/>
      <c r="R91" s="215"/>
      <c r="S91" s="261"/>
      <c r="T91" s="254"/>
      <c r="U91" s="184"/>
    </row>
    <row r="92" spans="1:21" s="185" customFormat="1" ht="177" thickBot="1" x14ac:dyDescent="0.6">
      <c r="A92" s="267"/>
      <c r="B92" s="268"/>
      <c r="C92" s="269"/>
      <c r="D92" s="270"/>
      <c r="E92" s="272"/>
      <c r="F92" s="272"/>
      <c r="G92" s="272"/>
      <c r="H92" s="269"/>
      <c r="I92" s="272"/>
      <c r="J92" s="216" t="s">
        <v>18</v>
      </c>
      <c r="K92" s="181" t="s">
        <v>351</v>
      </c>
      <c r="L92" s="181"/>
      <c r="M92" s="167">
        <v>44835</v>
      </c>
      <c r="N92" s="167">
        <v>44926</v>
      </c>
      <c r="O92" s="181" t="s">
        <v>212</v>
      </c>
      <c r="P92" s="181" t="s">
        <v>91</v>
      </c>
      <c r="Q92" s="181"/>
      <c r="R92" s="216"/>
      <c r="S92" s="262"/>
      <c r="T92" s="263"/>
      <c r="U92" s="184"/>
    </row>
    <row r="93" spans="1:21" s="185" customFormat="1" ht="104.25" customHeight="1" thickTop="1" x14ac:dyDescent="0.55000000000000004">
      <c r="A93" s="172"/>
      <c r="B93" s="173"/>
      <c r="C93" s="169"/>
      <c r="D93" s="170"/>
      <c r="E93" s="174"/>
      <c r="F93" s="174"/>
      <c r="G93" s="174"/>
      <c r="H93" s="174"/>
      <c r="I93" s="174"/>
      <c r="J93" s="171"/>
      <c r="K93" s="170"/>
      <c r="L93" s="175"/>
      <c r="M93" s="170"/>
      <c r="N93" s="176"/>
      <c r="O93" s="170"/>
      <c r="P93" s="170"/>
      <c r="Q93" s="177"/>
      <c r="R93" s="170"/>
      <c r="S93" s="178"/>
      <c r="T93" s="179"/>
      <c r="U93" s="188"/>
    </row>
    <row r="94" spans="1:21" s="185" customFormat="1" x14ac:dyDescent="0.55000000000000004">
      <c r="A94" s="189"/>
      <c r="B94" s="190"/>
      <c r="C94" s="169"/>
      <c r="D94" s="170"/>
      <c r="E94" s="191"/>
      <c r="F94" s="191"/>
      <c r="G94" s="191"/>
      <c r="H94" s="191"/>
      <c r="I94" s="191"/>
      <c r="J94" s="171"/>
      <c r="K94" s="170"/>
      <c r="L94" s="192"/>
      <c r="M94" s="170"/>
      <c r="O94" s="170"/>
      <c r="P94" s="170"/>
      <c r="Q94" s="160"/>
      <c r="R94" s="170"/>
      <c r="S94" s="193"/>
      <c r="T94" s="187"/>
      <c r="U94" s="188"/>
    </row>
    <row r="95" spans="1:21" x14ac:dyDescent="0.55000000000000004">
      <c r="K95" s="116"/>
      <c r="M95" s="116"/>
      <c r="O95" s="116"/>
      <c r="P95" s="116"/>
      <c r="Q95" s="160"/>
      <c r="R95" s="116"/>
      <c r="S95" s="140"/>
    </row>
    <row r="96" spans="1:21" x14ac:dyDescent="0.55000000000000004">
      <c r="K96" s="116"/>
      <c r="M96" s="116"/>
      <c r="O96" s="116"/>
      <c r="P96" s="116"/>
      <c r="Q96" s="160"/>
      <c r="R96" s="116"/>
      <c r="S96" s="140"/>
    </row>
    <row r="97" spans="11:19" x14ac:dyDescent="0.55000000000000004">
      <c r="K97" s="116"/>
      <c r="M97" s="116"/>
      <c r="O97" s="116"/>
      <c r="P97" s="116"/>
      <c r="Q97" s="139"/>
      <c r="R97" s="116"/>
      <c r="S97" s="140"/>
    </row>
    <row r="98" spans="11:19" x14ac:dyDescent="0.55000000000000004">
      <c r="K98" s="116"/>
      <c r="M98" s="116"/>
      <c r="O98" s="116"/>
      <c r="P98" s="116"/>
      <c r="Q98" s="139"/>
      <c r="R98" s="116"/>
      <c r="S98" s="140"/>
    </row>
    <row r="99" spans="11:19" x14ac:dyDescent="0.55000000000000004">
      <c r="K99" s="116"/>
      <c r="M99" s="116"/>
      <c r="O99" s="116"/>
      <c r="P99" s="116"/>
      <c r="Q99" s="139"/>
      <c r="R99" s="116"/>
      <c r="S99" s="140"/>
    </row>
    <row r="100" spans="11:19" x14ac:dyDescent="0.55000000000000004">
      <c r="S100" s="140"/>
    </row>
    <row r="101" spans="11:19" x14ac:dyDescent="0.55000000000000004">
      <c r="S101" s="140"/>
    </row>
    <row r="102" spans="11:19" x14ac:dyDescent="0.55000000000000004">
      <c r="S102" s="140"/>
    </row>
    <row r="103" spans="11:19" x14ac:dyDescent="0.55000000000000004">
      <c r="S103" s="140"/>
    </row>
    <row r="104" spans="11:19" x14ac:dyDescent="0.55000000000000004">
      <c r="S104" s="140"/>
    </row>
    <row r="105" spans="11:19" x14ac:dyDescent="0.55000000000000004">
      <c r="S105" s="140"/>
    </row>
    <row r="106" spans="11:19" x14ac:dyDescent="0.55000000000000004">
      <c r="S106" s="140"/>
    </row>
    <row r="107" spans="11:19" x14ac:dyDescent="0.55000000000000004">
      <c r="S107" s="140"/>
    </row>
  </sheetData>
  <autoFilter ref="A6:T92" xr:uid="{00000000-0009-0000-0000-000000000000}">
    <filterColumn colId="12" showButton="0"/>
  </autoFilter>
  <mergeCells count="262">
    <mergeCell ref="P1:S1"/>
    <mergeCell ref="P2:S2"/>
    <mergeCell ref="P5:S5"/>
    <mergeCell ref="A9:S9"/>
    <mergeCell ref="A4:S4"/>
    <mergeCell ref="A6:A7"/>
    <mergeCell ref="B6:B7"/>
    <mergeCell ref="K6:K7"/>
    <mergeCell ref="M6:N6"/>
    <mergeCell ref="Q6:Q7"/>
    <mergeCell ref="B1:E1"/>
    <mergeCell ref="B2:F2"/>
    <mergeCell ref="T12:T13"/>
    <mergeCell ref="A14:A15"/>
    <mergeCell ref="B14:B15"/>
    <mergeCell ref="C14:C15"/>
    <mergeCell ref="D14:D15"/>
    <mergeCell ref="E14:E15"/>
    <mergeCell ref="F14:F15"/>
    <mergeCell ref="G14:G15"/>
    <mergeCell ref="H14:H15"/>
    <mergeCell ref="I14:I15"/>
    <mergeCell ref="S14:S15"/>
    <mergeCell ref="T14:T15"/>
    <mergeCell ref="A12:A13"/>
    <mergeCell ref="B12:B13"/>
    <mergeCell ref="C12:C13"/>
    <mergeCell ref="D12:D13"/>
    <mergeCell ref="E12:E13"/>
    <mergeCell ref="F12:F13"/>
    <mergeCell ref="G12:G13"/>
    <mergeCell ref="H12:H13"/>
    <mergeCell ref="I12:I13"/>
    <mergeCell ref="S12:S13"/>
    <mergeCell ref="T16:T19"/>
    <mergeCell ref="A20:A21"/>
    <mergeCell ref="B20:B21"/>
    <mergeCell ref="C20:C21"/>
    <mergeCell ref="D20:D21"/>
    <mergeCell ref="E20:E21"/>
    <mergeCell ref="F20:F21"/>
    <mergeCell ref="G20:G21"/>
    <mergeCell ref="H20:H21"/>
    <mergeCell ref="I20:I21"/>
    <mergeCell ref="S20:S21"/>
    <mergeCell ref="T20:T21"/>
    <mergeCell ref="A16:A19"/>
    <mergeCell ref="B16:B19"/>
    <mergeCell ref="C16:C19"/>
    <mergeCell ref="D16:D19"/>
    <mergeCell ref="E16:E19"/>
    <mergeCell ref="F16:F19"/>
    <mergeCell ref="G16:G19"/>
    <mergeCell ref="H16:H19"/>
    <mergeCell ref="I16:I19"/>
    <mergeCell ref="M19:N19"/>
    <mergeCell ref="S16:S19"/>
    <mergeCell ref="S22:S23"/>
    <mergeCell ref="T22:T23"/>
    <mergeCell ref="A24:A26"/>
    <mergeCell ref="B24:B26"/>
    <mergeCell ref="C24:C26"/>
    <mergeCell ref="D24:D26"/>
    <mergeCell ref="E24:E26"/>
    <mergeCell ref="F24:F26"/>
    <mergeCell ref="G24:G26"/>
    <mergeCell ref="H24:H26"/>
    <mergeCell ref="I24:I26"/>
    <mergeCell ref="S24:S26"/>
    <mergeCell ref="T24:T26"/>
    <mergeCell ref="A22:A23"/>
    <mergeCell ref="B22:B23"/>
    <mergeCell ref="C22:C23"/>
    <mergeCell ref="D22:D23"/>
    <mergeCell ref="E22:E23"/>
    <mergeCell ref="F22:F23"/>
    <mergeCell ref="G22:G23"/>
    <mergeCell ref="H22:H23"/>
    <mergeCell ref="I22:I23"/>
    <mergeCell ref="S27:S31"/>
    <mergeCell ref="T27:T31"/>
    <mergeCell ref="A32:A35"/>
    <mergeCell ref="B32:B35"/>
    <mergeCell ref="C32:C35"/>
    <mergeCell ref="D32:D35"/>
    <mergeCell ref="E32:E35"/>
    <mergeCell ref="F32:F35"/>
    <mergeCell ref="G32:G35"/>
    <mergeCell ref="H32:H35"/>
    <mergeCell ref="I32:I35"/>
    <mergeCell ref="S32:S35"/>
    <mergeCell ref="T32:T35"/>
    <mergeCell ref="A27:A31"/>
    <mergeCell ref="B27:B31"/>
    <mergeCell ref="C27:C31"/>
    <mergeCell ref="D27:D31"/>
    <mergeCell ref="E27:E31"/>
    <mergeCell ref="F27:F31"/>
    <mergeCell ref="G27:G31"/>
    <mergeCell ref="H27:H31"/>
    <mergeCell ref="I27:I31"/>
    <mergeCell ref="S36:S39"/>
    <mergeCell ref="T36:T39"/>
    <mergeCell ref="A40:A42"/>
    <mergeCell ref="B40:B42"/>
    <mergeCell ref="C40:C42"/>
    <mergeCell ref="D40:D42"/>
    <mergeCell ref="E40:E42"/>
    <mergeCell ref="F40:F42"/>
    <mergeCell ref="G40:G42"/>
    <mergeCell ref="H40:H42"/>
    <mergeCell ref="I40:I42"/>
    <mergeCell ref="S40:S42"/>
    <mergeCell ref="T40:T42"/>
    <mergeCell ref="A36:A39"/>
    <mergeCell ref="B36:B39"/>
    <mergeCell ref="C36:C39"/>
    <mergeCell ref="D36:D39"/>
    <mergeCell ref="E36:E39"/>
    <mergeCell ref="F36:F39"/>
    <mergeCell ref="G36:G39"/>
    <mergeCell ref="H36:H39"/>
    <mergeCell ref="I36:I39"/>
    <mergeCell ref="T47:T49"/>
    <mergeCell ref="A47:A49"/>
    <mergeCell ref="B47:B49"/>
    <mergeCell ref="C47:C49"/>
    <mergeCell ref="D47:D49"/>
    <mergeCell ref="H47:H49"/>
    <mergeCell ref="I47:I49"/>
    <mergeCell ref="S47:S49"/>
    <mergeCell ref="A44:A46"/>
    <mergeCell ref="B44:B46"/>
    <mergeCell ref="C44:C46"/>
    <mergeCell ref="D44:D46"/>
    <mergeCell ref="H44:H46"/>
    <mergeCell ref="I44:I46"/>
    <mergeCell ref="S44:S46"/>
    <mergeCell ref="T44:T46"/>
    <mergeCell ref="T53:T54"/>
    <mergeCell ref="S53:S54"/>
    <mergeCell ref="A55:A56"/>
    <mergeCell ref="B55:B56"/>
    <mergeCell ref="C55:C56"/>
    <mergeCell ref="D55:D56"/>
    <mergeCell ref="E55:E56"/>
    <mergeCell ref="F55:F56"/>
    <mergeCell ref="G55:G56"/>
    <mergeCell ref="H55:H56"/>
    <mergeCell ref="I55:I56"/>
    <mergeCell ref="S55:S56"/>
    <mergeCell ref="T55:T56"/>
    <mergeCell ref="B57:B59"/>
    <mergeCell ref="C57:C59"/>
    <mergeCell ref="D57:D59"/>
    <mergeCell ref="E57:E59"/>
    <mergeCell ref="F57:F59"/>
    <mergeCell ref="G57:G59"/>
    <mergeCell ref="H57:H59"/>
    <mergeCell ref="I57:I59"/>
    <mergeCell ref="A53:A54"/>
    <mergeCell ref="B53:B54"/>
    <mergeCell ref="C53:C54"/>
    <mergeCell ref="D53:D54"/>
    <mergeCell ref="C72:C73"/>
    <mergeCell ref="D72:D73"/>
    <mergeCell ref="E72:E73"/>
    <mergeCell ref="F72:F73"/>
    <mergeCell ref="G72:G73"/>
    <mergeCell ref="H72:H73"/>
    <mergeCell ref="I72:I73"/>
    <mergeCell ref="S57:S59"/>
    <mergeCell ref="T57:T59"/>
    <mergeCell ref="C60:C62"/>
    <mergeCell ref="D60:D62"/>
    <mergeCell ref="E60:E62"/>
    <mergeCell ref="F60:F62"/>
    <mergeCell ref="G60:G62"/>
    <mergeCell ref="H60:H62"/>
    <mergeCell ref="I60:I62"/>
    <mergeCell ref="A83:A86"/>
    <mergeCell ref="B83:B86"/>
    <mergeCell ref="C83:C86"/>
    <mergeCell ref="D83:D86"/>
    <mergeCell ref="E83:E86"/>
    <mergeCell ref="F83:F86"/>
    <mergeCell ref="G83:G86"/>
    <mergeCell ref="S72:S73"/>
    <mergeCell ref="T72:T73"/>
    <mergeCell ref="A74:A75"/>
    <mergeCell ref="B74:B75"/>
    <mergeCell ref="C74:C75"/>
    <mergeCell ref="D74:D75"/>
    <mergeCell ref="E74:E75"/>
    <mergeCell ref="F74:F75"/>
    <mergeCell ref="G74:G75"/>
    <mergeCell ref="H74:H75"/>
    <mergeCell ref="I74:I75"/>
    <mergeCell ref="S74:S75"/>
    <mergeCell ref="T74:T75"/>
    <mergeCell ref="A72:A73"/>
    <mergeCell ref="B72:B73"/>
    <mergeCell ref="A76:A81"/>
    <mergeCell ref="B76:B81"/>
    <mergeCell ref="C76:C81"/>
    <mergeCell ref="D76:D81"/>
    <mergeCell ref="F76:F79"/>
    <mergeCell ref="G76:G79"/>
    <mergeCell ref="H76:H81"/>
    <mergeCell ref="I76:I81"/>
    <mergeCell ref="S76:S81"/>
    <mergeCell ref="S83:S86"/>
    <mergeCell ref="T83:T86"/>
    <mergeCell ref="H83:H86"/>
    <mergeCell ref="I83:I86"/>
    <mergeCell ref="T76:T81"/>
    <mergeCell ref="S90:S92"/>
    <mergeCell ref="T90:T92"/>
    <mergeCell ref="A87:A88"/>
    <mergeCell ref="B87:B88"/>
    <mergeCell ref="C87:C88"/>
    <mergeCell ref="D87:D88"/>
    <mergeCell ref="E87:E88"/>
    <mergeCell ref="F87:F88"/>
    <mergeCell ref="H87:H88"/>
    <mergeCell ref="I87:I88"/>
    <mergeCell ref="A90:A92"/>
    <mergeCell ref="B90:B92"/>
    <mergeCell ref="C90:C92"/>
    <mergeCell ref="D90:D92"/>
    <mergeCell ref="E90:E92"/>
    <mergeCell ref="F90:F92"/>
    <mergeCell ref="G90:G92"/>
    <mergeCell ref="H90:H92"/>
    <mergeCell ref="I90:I92"/>
    <mergeCell ref="G87:G88"/>
    <mergeCell ref="S87:S88"/>
    <mergeCell ref="T87:T88"/>
    <mergeCell ref="A51:A52"/>
    <mergeCell ref="B51:B52"/>
    <mergeCell ref="C51:C52"/>
    <mergeCell ref="D51:D52"/>
    <mergeCell ref="S51:S52"/>
    <mergeCell ref="T51:T52"/>
    <mergeCell ref="M65:M67"/>
    <mergeCell ref="N65:N67"/>
    <mergeCell ref="S60:S62"/>
    <mergeCell ref="T60:T62"/>
    <mergeCell ref="A63:A71"/>
    <mergeCell ref="B63:B71"/>
    <mergeCell ref="C63:C71"/>
    <mergeCell ref="D63:D71"/>
    <mergeCell ref="E63:E71"/>
    <mergeCell ref="F63:F71"/>
    <mergeCell ref="G63:G71"/>
    <mergeCell ref="H63:H71"/>
    <mergeCell ref="I63:I71"/>
    <mergeCell ref="S63:S71"/>
    <mergeCell ref="T63:T71"/>
    <mergeCell ref="A60:A62"/>
    <mergeCell ref="B60:B62"/>
    <mergeCell ref="A57:A59"/>
  </mergeCells>
  <printOptions horizontalCentered="1"/>
  <pageMargins left="0.11811023622047245" right="0.11811023622047245" top="0.28999999999999998" bottom="0.15748031496062992" header="0.31496062992125984" footer="0.15748031496062992"/>
  <pageSetup paperSize="9" scale="28" orientation="landscape" r:id="rId1"/>
  <headerFooter>
    <oddFooter>&amp;R&amp;"-,Gras"&amp;14&amp;P/&amp;N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Y40"/>
  <sheetViews>
    <sheetView view="pageBreakPreview" topLeftCell="C3" zoomScale="110" zoomScaleNormal="80" zoomScaleSheetLayoutView="110" workbookViewId="0">
      <selection activeCell="Q41" sqref="Q41"/>
    </sheetView>
  </sheetViews>
  <sheetFormatPr baseColWidth="10" defaultColWidth="11.42578125" defaultRowHeight="15" x14ac:dyDescent="0.25"/>
  <cols>
    <col min="1" max="1" width="4.28515625" style="1" customWidth="1"/>
    <col min="2" max="2" width="12.140625" style="1" customWidth="1"/>
    <col min="3" max="3" width="5.85546875" style="1" customWidth="1"/>
    <col min="4" max="5" width="8.42578125" style="1" customWidth="1"/>
    <col min="6" max="6" width="9.7109375" style="1" customWidth="1"/>
    <col min="7" max="7" width="7.85546875" style="1" customWidth="1"/>
    <col min="8" max="8" width="8.28515625" style="1" customWidth="1"/>
    <col min="9" max="9" width="8.5703125" style="1" customWidth="1"/>
    <col min="10" max="10" width="8.85546875" style="1" customWidth="1"/>
    <col min="11" max="11" width="7.85546875" style="1" customWidth="1"/>
    <col min="12" max="12" width="9.140625" style="1" customWidth="1"/>
    <col min="13" max="14" width="8.28515625" style="1" customWidth="1"/>
    <col min="15" max="15" width="9.85546875" style="1" customWidth="1"/>
    <col min="16" max="17" width="8.28515625" style="1" customWidth="1"/>
    <col min="18" max="18" width="8.7109375" style="1" customWidth="1"/>
    <col min="19" max="19" width="7.7109375" style="1" customWidth="1"/>
    <col min="20" max="20" width="7.5703125" style="1" customWidth="1"/>
    <col min="21" max="21" width="7" style="1" customWidth="1"/>
    <col min="22" max="22" width="7" style="2" bestFit="1" customWidth="1"/>
    <col min="23" max="16384" width="11.42578125" style="1"/>
  </cols>
  <sheetData>
    <row r="1" spans="1:25" ht="15.75" thickBot="1" x14ac:dyDescent="0.3"/>
    <row r="2" spans="1:25" ht="60.75" customHeight="1" thickBot="1" x14ac:dyDescent="0.3">
      <c r="A2" s="310" t="s">
        <v>114</v>
      </c>
      <c r="B2" s="310"/>
      <c r="C2" s="310"/>
      <c r="D2" s="310"/>
      <c r="E2" s="310"/>
      <c r="F2" s="310"/>
      <c r="G2" s="310"/>
      <c r="H2" s="310"/>
      <c r="I2" s="310"/>
      <c r="J2" s="310"/>
      <c r="K2" s="310"/>
      <c r="L2" s="310"/>
      <c r="M2" s="310"/>
      <c r="N2" s="310"/>
      <c r="O2" s="310"/>
      <c r="P2" s="310"/>
      <c r="Q2" s="310"/>
      <c r="R2" s="310"/>
      <c r="S2" s="310"/>
      <c r="T2" s="310"/>
      <c r="U2" s="310"/>
      <c r="V2" s="3"/>
    </row>
    <row r="3" spans="1:25" ht="39" customHeight="1" thickBot="1" x14ac:dyDescent="0.3">
      <c r="A3" s="9" t="s">
        <v>50</v>
      </c>
      <c r="S3" s="311"/>
      <c r="T3" s="311"/>
      <c r="U3" s="311"/>
    </row>
    <row r="4" spans="1:25" s="4" customFormat="1" ht="22.5" customHeight="1" thickTop="1" thickBot="1" x14ac:dyDescent="0.3">
      <c r="A4" s="312" t="s">
        <v>20</v>
      </c>
      <c r="B4" s="315" t="s">
        <v>21</v>
      </c>
      <c r="C4" s="318" t="s">
        <v>22</v>
      </c>
      <c r="D4" s="319"/>
      <c r="E4" s="318" t="s">
        <v>3</v>
      </c>
      <c r="F4" s="319"/>
      <c r="G4" s="331" t="s">
        <v>23</v>
      </c>
      <c r="H4" s="332"/>
      <c r="I4" s="332"/>
      <c r="J4" s="332"/>
      <c r="K4" s="332"/>
      <c r="L4" s="332"/>
      <c r="M4" s="332"/>
      <c r="N4" s="332"/>
      <c r="O4" s="332"/>
      <c r="P4" s="332"/>
      <c r="Q4" s="332"/>
      <c r="R4" s="332"/>
      <c r="S4" s="332"/>
      <c r="T4" s="332"/>
      <c r="U4" s="333"/>
      <c r="V4" s="25"/>
      <c r="Y4"/>
    </row>
    <row r="5" spans="1:25" s="4" customFormat="1" ht="25.5" customHeight="1" thickTop="1" x14ac:dyDescent="0.25">
      <c r="A5" s="313"/>
      <c r="B5" s="316"/>
      <c r="C5" s="320"/>
      <c r="D5" s="321"/>
      <c r="E5" s="320"/>
      <c r="F5" s="321"/>
      <c r="G5" s="324" t="s">
        <v>24</v>
      </c>
      <c r="H5" s="325"/>
      <c r="I5" s="326"/>
      <c r="J5" s="324" t="s">
        <v>25</v>
      </c>
      <c r="K5" s="325"/>
      <c r="L5" s="326"/>
      <c r="M5" s="324" t="s">
        <v>26</v>
      </c>
      <c r="N5" s="325"/>
      <c r="O5" s="326"/>
      <c r="P5" s="327" t="s">
        <v>27</v>
      </c>
      <c r="Q5" s="328"/>
      <c r="R5" s="329"/>
      <c r="S5" s="327" t="s">
        <v>28</v>
      </c>
      <c r="T5" s="328"/>
      <c r="U5" s="330"/>
      <c r="V5" s="26"/>
      <c r="Y5"/>
    </row>
    <row r="6" spans="1:25" s="4" customFormat="1" ht="30.75" customHeight="1" x14ac:dyDescent="0.25">
      <c r="A6" s="314"/>
      <c r="B6" s="317"/>
      <c r="C6" s="322"/>
      <c r="D6" s="323"/>
      <c r="E6" s="322"/>
      <c r="F6" s="323"/>
      <c r="G6" s="57" t="s">
        <v>29</v>
      </c>
      <c r="H6" s="58" t="s">
        <v>30</v>
      </c>
      <c r="I6" s="58">
        <v>44651</v>
      </c>
      <c r="J6" s="57" t="s">
        <v>29</v>
      </c>
      <c r="K6" s="58" t="s">
        <v>30</v>
      </c>
      <c r="L6" s="58">
        <v>44742</v>
      </c>
      <c r="M6" s="57" t="s">
        <v>29</v>
      </c>
      <c r="N6" s="58" t="s">
        <v>30</v>
      </c>
      <c r="O6" s="58">
        <v>44834</v>
      </c>
      <c r="P6" s="57" t="s">
        <v>29</v>
      </c>
      <c r="Q6" s="58" t="s">
        <v>30</v>
      </c>
      <c r="R6" s="58">
        <v>44926</v>
      </c>
      <c r="S6" s="57" t="s">
        <v>29</v>
      </c>
      <c r="T6" s="58" t="s">
        <v>30</v>
      </c>
      <c r="U6" s="60" t="s">
        <v>31</v>
      </c>
      <c r="V6" s="27" t="s">
        <v>32</v>
      </c>
      <c r="Y6"/>
    </row>
    <row r="7" spans="1:25" s="4" customFormat="1" ht="15" hidden="1" customHeight="1" x14ac:dyDescent="0.25">
      <c r="A7" s="14"/>
      <c r="B7" s="15"/>
      <c r="C7" s="16"/>
      <c r="D7" s="16"/>
      <c r="E7" s="16"/>
      <c r="F7" s="16"/>
      <c r="G7" s="5"/>
      <c r="H7" s="6"/>
      <c r="I7" s="158"/>
      <c r="J7" s="5"/>
      <c r="K7" s="6"/>
      <c r="L7" s="158"/>
      <c r="M7" s="5"/>
      <c r="N7" s="6"/>
      <c r="O7" s="158"/>
      <c r="P7" s="5"/>
      <c r="Q7" s="6"/>
      <c r="R7" s="158"/>
      <c r="S7" s="5"/>
      <c r="T7" s="6"/>
      <c r="U7" s="61"/>
      <c r="V7" s="28" t="s">
        <v>33</v>
      </c>
      <c r="Y7"/>
    </row>
    <row r="8" spans="1:25" s="196" customFormat="1" ht="22.5" customHeight="1" x14ac:dyDescent="0.25">
      <c r="A8" s="31">
        <v>1</v>
      </c>
      <c r="B8" s="59" t="s">
        <v>14</v>
      </c>
      <c r="C8" s="12">
        <f>COUNTIFS('PA DGBF 2022 '!$C$11:$C$92,'STAT PA '!$B8)</f>
        <v>3</v>
      </c>
      <c r="D8" s="30">
        <f t="shared" ref="D8:D18" si="0">C8/$C$31</f>
        <v>0.10344827586206896</v>
      </c>
      <c r="E8" s="12">
        <f>COUNTIFS('PA DGBF 2022 '!$J$11:$J$92,'STAT PA '!$B8)</f>
        <v>5</v>
      </c>
      <c r="F8" s="30">
        <f t="shared" ref="F8:F18" si="1">E8/$E$31</f>
        <v>6.097560975609756E-2</v>
      </c>
      <c r="G8" s="12">
        <f>COUNTIFS('PA DGBF 2022 '!$C$11:$C$92,'STAT PA '!$B8,'PA DGBF 2022 '!$T$11:$T$92,'STAT PA '!I$6,'PA DGBF 2022 '!$S$11:$S$92,'STAT PA '!G$6)</f>
        <v>0</v>
      </c>
      <c r="H8" s="12">
        <f>COUNTIFS('PA DGBF 2022 '!$C$11:$C$92,'STAT PA '!$B8,'PA DGBF 2022 '!$T$11:$T$92,'STAT PA '!I$6,'PA DGBF 2022 '!$S$11:$S$92,'STAT PA '!H$6)</f>
        <v>0</v>
      </c>
      <c r="I8" s="12">
        <f>G8+H8</f>
        <v>0</v>
      </c>
      <c r="J8" s="12">
        <f>COUNTIFS('PA DGBF 2022 '!$C$11:$C$92,'STAT PA '!$B8,'PA DGBF 2022 '!$T$11:$T$92,'STAT PA '!L$6,'PA DGBF 2022 '!$S$11:$S$92,'STAT PA '!J$6)</f>
        <v>0</v>
      </c>
      <c r="K8" s="12">
        <f>COUNTIFS('PA DGBF 2022 '!$C$11:$C$92,'STAT PA '!$B8,'PA DGBF 2022 '!$T$11:$T$92,'STAT PA '!L$6,'PA DGBF 2022 '!$S$11:$S$92,'STAT PA '!K$6)</f>
        <v>0</v>
      </c>
      <c r="L8" s="12">
        <f t="shared" ref="L8" si="2">J8+K8</f>
        <v>0</v>
      </c>
      <c r="M8" s="12">
        <f>COUNTIFS('PA DGBF 2022 '!$C$11:$C$92,'STAT PA '!$B8,'PA DGBF 2022 '!$T$11:$T$92,'STAT PA '!O$6,'PA DGBF 2022 '!$S$11:$S$92,'STAT PA '!M$6)</f>
        <v>0</v>
      </c>
      <c r="N8" s="12">
        <f>COUNTIFS('PA DGBF 2022 '!$C$11:$C$92,'STAT PA '!$B8,'PA DGBF 2022 '!$T$11:$T$92,'STAT PA '!O$6,'PA DGBF 2022 '!$S$11:$S$92,'STAT PA '!N$6)</f>
        <v>0</v>
      </c>
      <c r="O8" s="12">
        <f>M8+N8</f>
        <v>0</v>
      </c>
      <c r="P8" s="12">
        <f>COUNTIFS('PA DGBF 2022 '!$C$11:$C$92,'STAT PA '!$B8,'PA DGBF 2022 '!$T$11:$T$92,'STAT PA '!R$6,'PA DGBF 2022 '!$S$11:$S$92,'STAT PA '!P$6)</f>
        <v>0</v>
      </c>
      <c r="Q8" s="12">
        <f>COUNTIFS('PA DGBF 2022 '!$C$11:$C$92,'STAT PA '!$B8,'PA DGBF 2022 '!$T$11:$T$92,'STAT PA '!R$6,'PA DGBF 2022 '!$S$11:$S$92,'STAT PA '!Q$6)</f>
        <v>0</v>
      </c>
      <c r="R8" s="12">
        <f>P8+Q8</f>
        <v>0</v>
      </c>
      <c r="S8" s="32">
        <f>G8+J8+M8+P8</f>
        <v>0</v>
      </c>
      <c r="T8" s="32">
        <f>H8+K8+N8+Q8</f>
        <v>0</v>
      </c>
      <c r="U8" s="80">
        <f>I8+L8+O8+R8</f>
        <v>0</v>
      </c>
      <c r="V8" s="194" t="e">
        <f>U8/$U$31</f>
        <v>#DIV/0!</v>
      </c>
      <c r="W8" s="195">
        <f>U8-C8</f>
        <v>-3</v>
      </c>
      <c r="Y8" s="185"/>
    </row>
    <row r="9" spans="1:25" s="196" customFormat="1" ht="22.5" customHeight="1" x14ac:dyDescent="0.25">
      <c r="A9" s="31">
        <v>2</v>
      </c>
      <c r="B9" s="59" t="s">
        <v>10</v>
      </c>
      <c r="C9" s="12">
        <f>COUNTIFS('PA DGBF 2022 '!$C$11:$C$92,'STAT PA '!$B9)</f>
        <v>0</v>
      </c>
      <c r="D9" s="30">
        <f t="shared" si="0"/>
        <v>0</v>
      </c>
      <c r="E9" s="12">
        <f>COUNTIFS('PA DGBF 2022 '!$J$11:$J$92,'STAT PA '!$B9)</f>
        <v>0</v>
      </c>
      <c r="F9" s="30">
        <f t="shared" si="1"/>
        <v>0</v>
      </c>
      <c r="G9" s="12">
        <f>COUNTIFS('PA DGBF 2022 '!$C$11:$C$92,'STAT PA '!$B9,'PA DGBF 2022 '!$T$11:$T$92,'STAT PA '!I$6,'PA DGBF 2022 '!$S$11:$S$92,'STAT PA '!G$6)</f>
        <v>0</v>
      </c>
      <c r="H9" s="12">
        <f>COUNTIFS('PA DGBF 2022 '!$C$11:$C$92,'STAT PA '!$B9,'PA DGBF 2022 '!$T$11:$T$92,'STAT PA '!I$6,'PA DGBF 2022 '!$S$11:$S$92,'STAT PA '!H$6)</f>
        <v>0</v>
      </c>
      <c r="I9" s="12">
        <f t="shared" ref="I9" si="3">G9+H9</f>
        <v>0</v>
      </c>
      <c r="J9" s="12">
        <f>COUNTIFS('PA DGBF 2022 '!$C$11:$C$92,'STAT PA '!$B9,'PA DGBF 2022 '!$T$11:$T$92,'STAT PA '!L$6,'PA DGBF 2022 '!$S$11:$S$92,'STAT PA '!J$6)</f>
        <v>0</v>
      </c>
      <c r="K9" s="12">
        <f>COUNTIFS('PA DGBF 2022 '!$C$11:$C$92,'STAT PA '!$B9,'PA DGBF 2022 '!$T$11:$T$92,'STAT PA '!L$6,'PA DGBF 2022 '!$S$11:$S$92,'STAT PA '!K$6)</f>
        <v>0</v>
      </c>
      <c r="L9" s="12">
        <f>J9+K9</f>
        <v>0</v>
      </c>
      <c r="M9" s="12">
        <f>COUNTIFS('PA DGBF 2022 '!$C$11:$C$92,'STAT PA '!$B9,'PA DGBF 2022 '!$T$11:$T$92,'STAT PA '!O$6,'PA DGBF 2022 '!$S$11:$S$92,'STAT PA '!M$6)</f>
        <v>0</v>
      </c>
      <c r="N9" s="12">
        <f>COUNTIFS('PA DGBF 2022 '!$C$11:$C$92,'STAT PA '!$B9,'PA DGBF 2022 '!$T$11:$T$92,'STAT PA '!O$6,'PA DGBF 2022 '!$S$11:$S$92,'STAT PA '!N$6)</f>
        <v>0</v>
      </c>
      <c r="O9" s="12">
        <f t="shared" ref="O9" si="4">M9+N9</f>
        <v>0</v>
      </c>
      <c r="P9" s="12">
        <f>COUNTIFS('PA DGBF 2022 '!$C$11:$C$92,'STAT PA '!$B9,'PA DGBF 2022 '!$T$11:$T$92,'STAT PA '!R$6,'PA DGBF 2022 '!$S$11:$S$92,'STAT PA '!P$6)</f>
        <v>0</v>
      </c>
      <c r="Q9" s="12">
        <f>COUNTIFS('PA DGBF 2022 '!$C$11:$C$92,'STAT PA '!$B9,'PA DGBF 2022 '!$T$11:$T$92,'STAT PA '!R$6,'PA DGBF 2022 '!$S$11:$S$92,'STAT PA '!Q$6)</f>
        <v>0</v>
      </c>
      <c r="R9" s="12">
        <f t="shared" ref="R9" si="5">P9+Q9</f>
        <v>0</v>
      </c>
      <c r="S9" s="32">
        <f t="shared" ref="S9" si="6">G9+J9+M9+P9</f>
        <v>0</v>
      </c>
      <c r="T9" s="32">
        <f t="shared" ref="T9" si="7">H9+K9+N9+Q9</f>
        <v>0</v>
      </c>
      <c r="U9" s="80">
        <f t="shared" ref="U9" si="8">I9+L9+O9+R9</f>
        <v>0</v>
      </c>
      <c r="V9" s="194" t="e">
        <f t="shared" ref="V9:V31" si="9">U9/$U$31</f>
        <v>#DIV/0!</v>
      </c>
      <c r="W9" s="195">
        <f t="shared" ref="W9" si="10">U9-C9</f>
        <v>0</v>
      </c>
      <c r="Y9" s="185"/>
    </row>
    <row r="10" spans="1:25" s="196" customFormat="1" ht="22.5" customHeight="1" x14ac:dyDescent="0.25">
      <c r="A10" s="31">
        <v>2</v>
      </c>
      <c r="B10" s="59" t="s">
        <v>8</v>
      </c>
      <c r="C10" s="12">
        <f>COUNTIFS('PA DGBF 2022 '!$C$11:$C$92,'STAT PA '!$B10)</f>
        <v>1</v>
      </c>
      <c r="D10" s="30">
        <f t="shared" si="0"/>
        <v>3.4482758620689655E-2</v>
      </c>
      <c r="E10" s="12">
        <f>COUNTIFS('PA DGBF 2022 '!$J$11:$J$92,'STAT PA '!$B10)</f>
        <v>4</v>
      </c>
      <c r="F10" s="30">
        <f t="shared" si="1"/>
        <v>4.878048780487805E-2</v>
      </c>
      <c r="G10" s="12">
        <f>COUNTIFS('PA DGBF 2022 '!$C$11:$C$92,'STAT PA '!$B10,'PA DGBF 2022 '!$T$11:$T$92,'STAT PA '!I$6,'PA DGBF 2022 '!$S$11:$S$92,'STAT PA '!G$6)</f>
        <v>0</v>
      </c>
      <c r="H10" s="12">
        <f>COUNTIFS('PA DGBF 2022 '!$C$11:$C$92,'STAT PA '!$B10,'PA DGBF 2022 '!$T$11:$T$92,'STAT PA '!I$6,'PA DGBF 2022 '!$S$11:$S$92,'STAT PA '!H$6)</f>
        <v>0</v>
      </c>
      <c r="I10" s="12">
        <f t="shared" ref="I10:I23" si="11">G10+H10</f>
        <v>0</v>
      </c>
      <c r="J10" s="12">
        <f>COUNTIFS('PA DGBF 2022 '!$C$11:$C$92,'STAT PA '!$B10,'PA DGBF 2022 '!$T$11:$T$92,'STAT PA '!L$6,'PA DGBF 2022 '!$S$11:$S$92,'STAT PA '!J$6)</f>
        <v>0</v>
      </c>
      <c r="K10" s="12">
        <f>COUNTIFS('PA DGBF 2022 '!$C$11:$C$92,'STAT PA '!$B10,'PA DGBF 2022 '!$T$11:$T$92,'STAT PA '!L$6,'PA DGBF 2022 '!$S$11:$S$92,'STAT PA '!K$6)</f>
        <v>0</v>
      </c>
      <c r="L10" s="12">
        <f t="shared" ref="L10:L24" si="12">J10+K10</f>
        <v>0</v>
      </c>
      <c r="M10" s="12">
        <f>COUNTIFS('PA DGBF 2022 '!$C$11:$C$92,'STAT PA '!$B10,'PA DGBF 2022 '!$T$11:$T$92,'STAT PA '!O$6,'PA DGBF 2022 '!$S$11:$S$92,'STAT PA '!M$6)</f>
        <v>0</v>
      </c>
      <c r="N10" s="12">
        <f>COUNTIFS('PA DGBF 2022 '!$C$11:$C$92,'STAT PA '!$B10,'PA DGBF 2022 '!$T$11:$T$92,'STAT PA '!O$6,'PA DGBF 2022 '!$S$11:$S$92,'STAT PA '!N$6)</f>
        <v>0</v>
      </c>
      <c r="O10" s="12">
        <f t="shared" ref="O10:O24" si="13">M10+N10</f>
        <v>0</v>
      </c>
      <c r="P10" s="12">
        <f>COUNTIFS('PA DGBF 2022 '!$C$11:$C$92,'STAT PA '!$B10,'PA DGBF 2022 '!$T$11:$T$92,'STAT PA '!R$6,'PA DGBF 2022 '!$S$11:$S$92,'STAT PA '!P$6)</f>
        <v>0</v>
      </c>
      <c r="Q10" s="12">
        <f>COUNTIFS('PA DGBF 2022 '!$C$11:$C$92,'STAT PA '!$B10,'PA DGBF 2022 '!$T$11:$T$92,'STAT PA '!R$6,'PA DGBF 2022 '!$S$11:$S$92,'STAT PA '!Q$6)</f>
        <v>0</v>
      </c>
      <c r="R10" s="12">
        <f t="shared" ref="R10:R24" si="14">P10+Q10</f>
        <v>0</v>
      </c>
      <c r="S10" s="32">
        <f t="shared" ref="S10:U24" si="15">G10+J10+M10+P10</f>
        <v>0</v>
      </c>
      <c r="T10" s="32">
        <f t="shared" si="15"/>
        <v>0</v>
      </c>
      <c r="U10" s="80">
        <f t="shared" si="15"/>
        <v>0</v>
      </c>
      <c r="V10" s="194" t="e">
        <f t="shared" si="9"/>
        <v>#DIV/0!</v>
      </c>
      <c r="W10" s="195">
        <f t="shared" ref="W10:W37" si="16">U10-C10</f>
        <v>-1</v>
      </c>
      <c r="Y10" s="185"/>
    </row>
    <row r="11" spans="1:25" s="196" customFormat="1" ht="22.5" customHeight="1" x14ac:dyDescent="0.25">
      <c r="A11" s="31">
        <v>3</v>
      </c>
      <c r="B11" s="64" t="s">
        <v>57</v>
      </c>
      <c r="C11" s="12">
        <f>COUNTIFS('PA DGBF 2022 '!$C$11:$C$92,'STAT PA '!$B11)</f>
        <v>0</v>
      </c>
      <c r="D11" s="30">
        <f t="shared" si="0"/>
        <v>0</v>
      </c>
      <c r="E11" s="12">
        <f>COUNTIFS('PA DGBF 2022 '!$J$11:$J$92,'STAT PA '!$B11)</f>
        <v>0</v>
      </c>
      <c r="F11" s="30">
        <f t="shared" si="1"/>
        <v>0</v>
      </c>
      <c r="G11" s="12">
        <f>COUNTIFS('PA DGBF 2022 '!$C$11:$C$92,'STAT PA '!$B11,'PA DGBF 2022 '!$T$11:$T$92,'STAT PA '!I$6,'PA DGBF 2022 '!$S$11:$S$92,'STAT PA '!G$6)</f>
        <v>0</v>
      </c>
      <c r="H11" s="12">
        <f>COUNTIFS('PA DGBF 2022 '!$C$11:$C$92,'STAT PA '!$B11,'PA DGBF 2022 '!$T$11:$T$92,'STAT PA '!I$6,'PA DGBF 2022 '!$S$11:$S$92,'STAT PA '!H$6)</f>
        <v>0</v>
      </c>
      <c r="I11" s="12">
        <f t="shared" si="11"/>
        <v>0</v>
      </c>
      <c r="J11" s="12">
        <f>COUNTIFS('PA DGBF 2022 '!$C$11:$C$92,'STAT PA '!$B11,'PA DGBF 2022 '!$T$11:$T$92,'STAT PA '!L$6,'PA DGBF 2022 '!$S$11:$S$92,'STAT PA '!J$6)</f>
        <v>0</v>
      </c>
      <c r="K11" s="12">
        <f>COUNTIFS('PA DGBF 2022 '!$C$11:$C$92,'STAT PA '!$B11,'PA DGBF 2022 '!$T$11:$T$92,'STAT PA '!L$6,'PA DGBF 2022 '!$S$11:$S$92,'STAT PA '!K$6)</f>
        <v>0</v>
      </c>
      <c r="L11" s="12">
        <f t="shared" si="12"/>
        <v>0</v>
      </c>
      <c r="M11" s="12">
        <f>COUNTIFS('PA DGBF 2022 '!$C$11:$C$92,'STAT PA '!$B11,'PA DGBF 2022 '!$T$11:$T$92,'STAT PA '!O$6,'PA DGBF 2022 '!$S$11:$S$92,'STAT PA '!M$6)</f>
        <v>0</v>
      </c>
      <c r="N11" s="12">
        <f>COUNTIFS('PA DGBF 2022 '!$C$11:$C$92,'STAT PA '!$B11,'PA DGBF 2022 '!$T$11:$T$92,'STAT PA '!O$6,'PA DGBF 2022 '!$S$11:$S$92,'STAT PA '!N$6)</f>
        <v>0</v>
      </c>
      <c r="O11" s="12">
        <f t="shared" si="13"/>
        <v>0</v>
      </c>
      <c r="P11" s="12">
        <f>COUNTIFS('PA DGBF 2022 '!$C$11:$C$92,'STAT PA '!$B11,'PA DGBF 2022 '!$T$11:$T$92,'STAT PA '!R$6,'PA DGBF 2022 '!$S$11:$S$92,'STAT PA '!P$6)</f>
        <v>0</v>
      </c>
      <c r="Q11" s="12">
        <f>COUNTIFS('PA DGBF 2022 '!$C$11:$C$92,'STAT PA '!$B11,'PA DGBF 2022 '!$T$11:$T$92,'STAT PA '!R$6,'PA DGBF 2022 '!$S$11:$S$92,'STAT PA '!Q$6)</f>
        <v>0</v>
      </c>
      <c r="R11" s="12">
        <f t="shared" si="14"/>
        <v>0</v>
      </c>
      <c r="S11" s="32">
        <f t="shared" si="15"/>
        <v>0</v>
      </c>
      <c r="T11" s="32">
        <f t="shared" si="15"/>
        <v>0</v>
      </c>
      <c r="U11" s="80">
        <f t="shared" si="15"/>
        <v>0</v>
      </c>
      <c r="V11" s="194" t="e">
        <f t="shared" si="9"/>
        <v>#DIV/0!</v>
      </c>
      <c r="W11" s="195">
        <f t="shared" si="16"/>
        <v>0</v>
      </c>
      <c r="Y11" s="185"/>
    </row>
    <row r="12" spans="1:25" s="196" customFormat="1" ht="22.5" customHeight="1" x14ac:dyDescent="0.25">
      <c r="A12" s="31">
        <v>4</v>
      </c>
      <c r="B12" s="59" t="s">
        <v>120</v>
      </c>
      <c r="C12" s="12">
        <f>COUNTIFS('PA DGBF 2022 '!$C$11:$C$92,'STAT PA '!$B12)</f>
        <v>2</v>
      </c>
      <c r="D12" s="30">
        <f t="shared" si="0"/>
        <v>6.8965517241379309E-2</v>
      </c>
      <c r="E12" s="12">
        <f>COUNTIFS('PA DGBF 2022 '!$J$11:$J$92,'STAT PA '!$B12)</f>
        <v>3</v>
      </c>
      <c r="F12" s="30">
        <f t="shared" si="1"/>
        <v>3.6585365853658534E-2</v>
      </c>
      <c r="G12" s="12">
        <f>COUNTIFS('PA DGBF 2022 '!$C$11:$C$92,'STAT PA '!$B12,'PA DGBF 2022 '!$T$11:$T$92,'STAT PA '!I$6,'PA DGBF 2022 '!$S$11:$S$92,'STAT PA '!G$6)</f>
        <v>0</v>
      </c>
      <c r="H12" s="12">
        <f>COUNTIFS('PA DGBF 2022 '!$C$11:$C$92,'STAT PA '!$B12,'PA DGBF 2022 '!$T$11:$T$92,'STAT PA '!I$6,'PA DGBF 2022 '!$S$11:$S$92,'STAT PA '!H$6)</f>
        <v>0</v>
      </c>
      <c r="I12" s="12">
        <f t="shared" si="11"/>
        <v>0</v>
      </c>
      <c r="J12" s="12">
        <f>COUNTIFS('PA DGBF 2022 '!$C$11:$C$92,'STAT PA '!$B12,'PA DGBF 2022 '!$T$11:$T$92,'STAT PA '!L$6,'PA DGBF 2022 '!$S$11:$S$92,'STAT PA '!J$6)</f>
        <v>0</v>
      </c>
      <c r="K12" s="12">
        <f>COUNTIFS('PA DGBF 2022 '!$C$11:$C$92,'STAT PA '!$B12,'PA DGBF 2022 '!$T$11:$T$92,'STAT PA '!L$6,'PA DGBF 2022 '!$S$11:$S$92,'STAT PA '!K$6)</f>
        <v>0</v>
      </c>
      <c r="L12" s="12">
        <f t="shared" si="12"/>
        <v>0</v>
      </c>
      <c r="M12" s="12">
        <f>COUNTIFS('PA DGBF 2022 '!$C$11:$C$92,'STAT PA '!$B12,'PA DGBF 2022 '!$T$11:$T$92,'STAT PA '!O$6,'PA DGBF 2022 '!$S$11:$S$92,'STAT PA '!M$6)</f>
        <v>0</v>
      </c>
      <c r="N12" s="12">
        <f>COUNTIFS('PA DGBF 2022 '!$C$11:$C$92,'STAT PA '!$B12,'PA DGBF 2022 '!$T$11:$T$92,'STAT PA '!O$6,'PA DGBF 2022 '!$S$11:$S$92,'STAT PA '!N$6)</f>
        <v>0</v>
      </c>
      <c r="O12" s="12">
        <f t="shared" si="13"/>
        <v>0</v>
      </c>
      <c r="P12" s="12">
        <f>COUNTIFS('PA DGBF 2022 '!$C$11:$C$92,'STAT PA '!$B12,'PA DGBF 2022 '!$T$11:$T$92,'STAT PA '!R$6,'PA DGBF 2022 '!$S$11:$S$92,'STAT PA '!P$6)</f>
        <v>0</v>
      </c>
      <c r="Q12" s="12">
        <f>COUNTIFS('PA DGBF 2022 '!$C$11:$C$92,'STAT PA '!$B12,'PA DGBF 2022 '!$T$11:$T$92,'STAT PA '!R$6,'PA DGBF 2022 '!$S$11:$S$92,'STAT PA '!Q$6)</f>
        <v>0</v>
      </c>
      <c r="R12" s="12">
        <f t="shared" si="14"/>
        <v>0</v>
      </c>
      <c r="S12" s="32">
        <f>G12+J12+M12+P12</f>
        <v>0</v>
      </c>
      <c r="T12" s="32">
        <f t="shared" si="15"/>
        <v>0</v>
      </c>
      <c r="U12" s="80">
        <f t="shared" si="15"/>
        <v>0</v>
      </c>
      <c r="V12" s="194" t="e">
        <f t="shared" si="9"/>
        <v>#DIV/0!</v>
      </c>
      <c r="W12" s="195">
        <f>U12-C12</f>
        <v>-2</v>
      </c>
      <c r="Y12" s="185"/>
    </row>
    <row r="13" spans="1:25" s="196" customFormat="1" ht="27" customHeight="1" x14ac:dyDescent="0.25">
      <c r="A13" s="31">
        <v>5</v>
      </c>
      <c r="B13" s="64" t="s">
        <v>58</v>
      </c>
      <c r="C13" s="12">
        <f>COUNTIFS('PA DGBF 2022 '!$C$11:$C$92,'STAT PA '!$B13)</f>
        <v>0</v>
      </c>
      <c r="D13" s="30">
        <f t="shared" si="0"/>
        <v>0</v>
      </c>
      <c r="E13" s="12">
        <f>COUNTIFS('PA DGBF 2022 '!$J$11:$J$92,'STAT PA '!$B13)</f>
        <v>0</v>
      </c>
      <c r="F13" s="30">
        <f t="shared" si="1"/>
        <v>0</v>
      </c>
      <c r="G13" s="12">
        <f>COUNTIFS('PA DGBF 2022 '!$C$11:$C$92,'STAT PA '!$B13,'PA DGBF 2022 '!$T$11:$T$92,'STAT PA '!I$6,'PA DGBF 2022 '!$S$11:$S$92,'STAT PA '!G$6)</f>
        <v>0</v>
      </c>
      <c r="H13" s="12">
        <f>COUNTIFS('PA DGBF 2022 '!$C$11:$C$92,'STAT PA '!$B13,'PA DGBF 2022 '!$T$11:$T$92,'STAT PA '!I$6,'PA DGBF 2022 '!$S$11:$S$92,'STAT PA '!H$6)</f>
        <v>0</v>
      </c>
      <c r="I13" s="12">
        <f t="shared" si="11"/>
        <v>0</v>
      </c>
      <c r="J13" s="12">
        <f>COUNTIFS('PA DGBF 2022 '!$C$11:$C$92,'STAT PA '!$B13,'PA DGBF 2022 '!$T$11:$T$92,'STAT PA '!L$6,'PA DGBF 2022 '!$S$11:$S$92,'STAT PA '!J$6)</f>
        <v>0</v>
      </c>
      <c r="K13" s="12">
        <f>COUNTIFS('PA DGBF 2022 '!$C$11:$C$92,'STAT PA '!$B13,'PA DGBF 2022 '!$T$11:$T$92,'STAT PA '!L$6,'PA DGBF 2022 '!$S$11:$S$92,'STAT PA '!K$6)</f>
        <v>0</v>
      </c>
      <c r="L13" s="12">
        <f t="shared" si="12"/>
        <v>0</v>
      </c>
      <c r="M13" s="12">
        <f>COUNTIFS('PA DGBF 2022 '!$C$11:$C$92,'STAT PA '!$B13,'PA DGBF 2022 '!$T$11:$T$92,'STAT PA '!O$6,'PA DGBF 2022 '!$S$11:$S$92,'STAT PA '!M$6)</f>
        <v>0</v>
      </c>
      <c r="N13" s="12">
        <f>COUNTIFS('PA DGBF 2022 '!$C$11:$C$92,'STAT PA '!$B13,'PA DGBF 2022 '!$T$11:$T$92,'STAT PA '!O$6,'PA DGBF 2022 '!$S$11:$S$92,'STAT PA '!N$6)</f>
        <v>0</v>
      </c>
      <c r="O13" s="12">
        <f t="shared" si="13"/>
        <v>0</v>
      </c>
      <c r="P13" s="12">
        <f>COUNTIFS('PA DGBF 2022 '!$C$11:$C$92,'STAT PA '!$B13,'PA DGBF 2022 '!$T$11:$T$92,'STAT PA '!R$6,'PA DGBF 2022 '!$S$11:$S$92,'STAT PA '!P$6)</f>
        <v>0</v>
      </c>
      <c r="Q13" s="12">
        <f>COUNTIFS('PA DGBF 2022 '!$C$11:$C$92,'STAT PA '!$B13,'PA DGBF 2022 '!$T$11:$T$92,'STAT PA '!R$6,'PA DGBF 2022 '!$S$11:$S$92,'STAT PA '!Q$6)</f>
        <v>0</v>
      </c>
      <c r="R13" s="12">
        <f t="shared" si="14"/>
        <v>0</v>
      </c>
      <c r="S13" s="32">
        <f t="shared" si="15"/>
        <v>0</v>
      </c>
      <c r="T13" s="32">
        <f t="shared" si="15"/>
        <v>0</v>
      </c>
      <c r="U13" s="80">
        <f t="shared" si="15"/>
        <v>0</v>
      </c>
      <c r="V13" s="194" t="e">
        <f t="shared" si="9"/>
        <v>#DIV/0!</v>
      </c>
      <c r="W13" s="195">
        <f t="shared" si="16"/>
        <v>0</v>
      </c>
      <c r="Y13" s="185"/>
    </row>
    <row r="14" spans="1:25" s="196" customFormat="1" ht="18" customHeight="1" x14ac:dyDescent="0.25">
      <c r="A14" s="31">
        <v>6</v>
      </c>
      <c r="B14" s="59" t="s">
        <v>13</v>
      </c>
      <c r="C14" s="12">
        <f>COUNTIFS('PA DGBF 2022 '!$C$11:$C$92,'STAT PA '!$B14)</f>
        <v>2</v>
      </c>
      <c r="D14" s="30">
        <f t="shared" si="0"/>
        <v>6.8965517241379309E-2</v>
      </c>
      <c r="E14" s="12">
        <f>COUNTIFS('PA DGBF 2022 '!$J$11:$J$92,'STAT PA '!$B14)</f>
        <v>7</v>
      </c>
      <c r="F14" s="30">
        <f t="shared" si="1"/>
        <v>8.5365853658536592E-2</v>
      </c>
      <c r="G14" s="12">
        <f>COUNTIFS('PA DGBF 2022 '!$C$11:$C$92,'STAT PA '!$B14,'PA DGBF 2022 '!$T$11:$T$92,'STAT PA '!I$6,'PA DGBF 2022 '!$S$11:$S$92,'STAT PA '!G$6)</f>
        <v>0</v>
      </c>
      <c r="H14" s="12">
        <f>COUNTIFS('PA DGBF 2022 '!$C$11:$C$92,'STAT PA '!$B14,'PA DGBF 2022 '!$T$11:$T$92,'STAT PA '!I$6,'PA DGBF 2022 '!$S$11:$S$92,'STAT PA '!H$6)</f>
        <v>0</v>
      </c>
      <c r="I14" s="12">
        <f t="shared" si="11"/>
        <v>0</v>
      </c>
      <c r="J14" s="12">
        <f>COUNTIFS('PA DGBF 2022 '!$C$11:$C$92,'STAT PA '!$B14,'PA DGBF 2022 '!$T$11:$T$92,'STAT PA '!L$6,'PA DGBF 2022 '!$S$11:$S$92,'STAT PA '!J$6)</f>
        <v>0</v>
      </c>
      <c r="K14" s="12">
        <f>COUNTIFS('PA DGBF 2022 '!$C$11:$C$92,'STAT PA '!$B14,'PA DGBF 2022 '!$T$11:$T$92,'STAT PA '!L$6,'PA DGBF 2022 '!$S$11:$S$92,'STAT PA '!K$6)</f>
        <v>0</v>
      </c>
      <c r="L14" s="12">
        <f t="shared" si="12"/>
        <v>0</v>
      </c>
      <c r="M14" s="12">
        <f>COUNTIFS('PA DGBF 2022 '!$C$11:$C$92,'STAT PA '!$B14,'PA DGBF 2022 '!$T$11:$T$92,'STAT PA '!O$6,'PA DGBF 2022 '!$S$11:$S$92,'STAT PA '!M$6)</f>
        <v>0</v>
      </c>
      <c r="N14" s="12">
        <f>COUNTIFS('PA DGBF 2022 '!$C$11:$C$92,'STAT PA '!$B14,'PA DGBF 2022 '!$T$11:$T$92,'STAT PA '!O$6,'PA DGBF 2022 '!$S$11:$S$92,'STAT PA '!N$6)</f>
        <v>0</v>
      </c>
      <c r="O14" s="12">
        <f t="shared" si="13"/>
        <v>0</v>
      </c>
      <c r="P14" s="12">
        <f>COUNTIFS('PA DGBF 2022 '!$C$11:$C$92,'STAT PA '!$B14,'PA DGBF 2022 '!$T$11:$T$92,'STAT PA '!R$6,'PA DGBF 2022 '!$S$11:$S$92,'STAT PA '!P$6)</f>
        <v>0</v>
      </c>
      <c r="Q14" s="12">
        <f>COUNTIFS('PA DGBF 2022 '!$C$11:$C$92,'STAT PA '!$B14,'PA DGBF 2022 '!$T$11:$T$92,'STAT PA '!R$6,'PA DGBF 2022 '!$S$11:$S$92,'STAT PA '!Q$6)</f>
        <v>0</v>
      </c>
      <c r="R14" s="12">
        <f t="shared" si="14"/>
        <v>0</v>
      </c>
      <c r="S14" s="32">
        <f>G14+J14+M14+P14</f>
        <v>0</v>
      </c>
      <c r="T14" s="32">
        <f>H14+K14+N14+Q14</f>
        <v>0</v>
      </c>
      <c r="U14" s="80">
        <f>I14+L14+O14+R14</f>
        <v>0</v>
      </c>
      <c r="V14" s="194" t="e">
        <f t="shared" si="9"/>
        <v>#DIV/0!</v>
      </c>
      <c r="W14" s="195">
        <f>U14-C14</f>
        <v>-2</v>
      </c>
      <c r="Y14" s="185"/>
    </row>
    <row r="15" spans="1:25" s="196" customFormat="1" ht="22.5" customHeight="1" x14ac:dyDescent="0.25">
      <c r="A15" s="31">
        <v>8</v>
      </c>
      <c r="B15" s="59" t="s">
        <v>18</v>
      </c>
      <c r="C15" s="12">
        <f>COUNTIFS('PA DGBF 2022 '!$C$11:$C$92,'STAT PA '!$B15)</f>
        <v>3</v>
      </c>
      <c r="D15" s="30">
        <f t="shared" si="0"/>
        <v>0.10344827586206896</v>
      </c>
      <c r="E15" s="12">
        <f>COUNTIFS('PA DGBF 2022 '!$J$11:$J$92,'STAT PA '!$B15)</f>
        <v>10</v>
      </c>
      <c r="F15" s="30">
        <f t="shared" si="1"/>
        <v>0.12195121951219512</v>
      </c>
      <c r="G15" s="12">
        <f>COUNTIFS('PA DGBF 2022 '!$C$11:$C$92,'STAT PA '!$B15,'PA DGBF 2022 '!$T$11:$T$92,'STAT PA '!I$6,'PA DGBF 2022 '!$S$11:$S$92,'STAT PA '!G$6)</f>
        <v>0</v>
      </c>
      <c r="H15" s="12">
        <f>COUNTIFS('PA DGBF 2022 '!$C$11:$C$92,'STAT PA '!$B15,'PA DGBF 2022 '!$T$11:$T$92,'STAT PA '!I$6,'PA DGBF 2022 '!$S$11:$S$92,'STAT PA '!H$6)</f>
        <v>0</v>
      </c>
      <c r="I15" s="12">
        <f t="shared" si="11"/>
        <v>0</v>
      </c>
      <c r="J15" s="12">
        <f>COUNTIFS('PA DGBF 2022 '!$C$11:$C$92,'STAT PA '!$B15,'PA DGBF 2022 '!$T$11:$T$92,'STAT PA '!L$6,'PA DGBF 2022 '!$S$11:$S$92,'STAT PA '!J$6)</f>
        <v>0</v>
      </c>
      <c r="K15" s="12">
        <f>COUNTIFS('PA DGBF 2022 '!$C$11:$C$92,'STAT PA '!$B15,'PA DGBF 2022 '!$T$11:$T$92,'STAT PA '!L$6,'PA DGBF 2022 '!$S$11:$S$92,'STAT PA '!K$6)</f>
        <v>0</v>
      </c>
      <c r="L15" s="12">
        <f t="shared" si="12"/>
        <v>0</v>
      </c>
      <c r="M15" s="12">
        <f>COUNTIFS('PA DGBF 2022 '!$C$11:$C$92,'STAT PA '!$B15,'PA DGBF 2022 '!$T$11:$T$92,'STAT PA '!O$6,'PA DGBF 2022 '!$S$11:$S$92,'STAT PA '!M$6)</f>
        <v>0</v>
      </c>
      <c r="N15" s="12">
        <f>COUNTIFS('PA DGBF 2022 '!$C$11:$C$92,'STAT PA '!$B15,'PA DGBF 2022 '!$T$11:$T$92,'STAT PA '!O$6,'PA DGBF 2022 '!$S$11:$S$92,'STAT PA '!N$6)</f>
        <v>0</v>
      </c>
      <c r="O15" s="12">
        <f t="shared" si="13"/>
        <v>0</v>
      </c>
      <c r="P15" s="12">
        <f>COUNTIFS('PA DGBF 2022 '!$C$11:$C$92,'STAT PA '!$B15,'PA DGBF 2022 '!$T$11:$T$92,'STAT PA '!R$6,'PA DGBF 2022 '!$S$11:$S$92,'STAT PA '!P$6)</f>
        <v>0</v>
      </c>
      <c r="Q15" s="12">
        <f>COUNTIFS('PA DGBF 2022 '!$C$11:$C$92,'STAT PA '!$B15,'PA DGBF 2022 '!$T$11:$T$92,'STAT PA '!R$6,'PA DGBF 2022 '!$S$11:$S$92,'STAT PA '!Q$6)</f>
        <v>0</v>
      </c>
      <c r="R15" s="12">
        <f t="shared" si="14"/>
        <v>0</v>
      </c>
      <c r="S15" s="32">
        <f t="shared" si="15"/>
        <v>0</v>
      </c>
      <c r="T15" s="32">
        <f>H15+K15+N15+Q15</f>
        <v>0</v>
      </c>
      <c r="U15" s="80">
        <f t="shared" si="15"/>
        <v>0</v>
      </c>
      <c r="V15" s="194" t="e">
        <f t="shared" si="9"/>
        <v>#DIV/0!</v>
      </c>
      <c r="W15" s="195">
        <f t="shared" si="16"/>
        <v>-3</v>
      </c>
      <c r="Y15" s="185"/>
    </row>
    <row r="16" spans="1:25" s="196" customFormat="1" ht="22.5" customHeight="1" x14ac:dyDescent="0.25">
      <c r="A16" s="31">
        <v>9</v>
      </c>
      <c r="B16" s="59" t="s">
        <v>44</v>
      </c>
      <c r="C16" s="12">
        <f>COUNTIFS('PA DGBF 2022 '!$C$11:$C$92,'STAT PA '!$B16)</f>
        <v>2</v>
      </c>
      <c r="D16" s="30">
        <f t="shared" si="0"/>
        <v>6.8965517241379309E-2</v>
      </c>
      <c r="E16" s="12">
        <f>COUNTIFS('PA DGBF 2022 '!$J$11:$J$92,'STAT PA '!$B16)</f>
        <v>5</v>
      </c>
      <c r="F16" s="30">
        <f t="shared" si="1"/>
        <v>6.097560975609756E-2</v>
      </c>
      <c r="G16" s="12">
        <f>COUNTIFS('PA DGBF 2022 '!$C$11:$C$92,'STAT PA '!$B16,'PA DGBF 2022 '!$T$11:$T$92,'STAT PA '!I$6,'PA DGBF 2022 '!$S$11:$S$92,'STAT PA '!G$6)</f>
        <v>0</v>
      </c>
      <c r="H16" s="12">
        <f>COUNTIFS('PA DGBF 2022 '!$C$11:$C$92,'STAT PA '!$B16,'PA DGBF 2022 '!$T$11:$T$92,'STAT PA '!I$6,'PA DGBF 2022 '!$S$11:$S$92,'STAT PA '!H$6)</f>
        <v>0</v>
      </c>
      <c r="I16" s="12">
        <f t="shared" si="11"/>
        <v>0</v>
      </c>
      <c r="J16" s="12">
        <f>COUNTIFS('PA DGBF 2022 '!$C$11:$C$92,'STAT PA '!$B16,'PA DGBF 2022 '!$T$11:$T$92,'STAT PA '!L$6,'PA DGBF 2022 '!$S$11:$S$92,'STAT PA '!J$6)</f>
        <v>0</v>
      </c>
      <c r="K16" s="12">
        <f>COUNTIFS('PA DGBF 2022 '!$C$11:$C$92,'STAT PA '!$B16,'PA DGBF 2022 '!$T$11:$T$92,'STAT PA '!L$6,'PA DGBF 2022 '!$S$11:$S$92,'STAT PA '!K$6)</f>
        <v>0</v>
      </c>
      <c r="L16" s="12">
        <f t="shared" si="12"/>
        <v>0</v>
      </c>
      <c r="M16" s="12">
        <f>COUNTIFS('PA DGBF 2022 '!$C$11:$C$92,'STAT PA '!$B16,'PA DGBF 2022 '!$T$11:$T$92,'STAT PA '!O$6,'PA DGBF 2022 '!$S$11:$S$92,'STAT PA '!M$6)</f>
        <v>0</v>
      </c>
      <c r="N16" s="12">
        <f>COUNTIFS('PA DGBF 2022 '!$C$11:$C$92,'STAT PA '!$B16,'PA DGBF 2022 '!$T$11:$T$92,'STAT PA '!O$6,'PA DGBF 2022 '!$S$11:$S$92,'STAT PA '!N$6)</f>
        <v>0</v>
      </c>
      <c r="O16" s="12">
        <f t="shared" si="13"/>
        <v>0</v>
      </c>
      <c r="P16" s="12">
        <f>COUNTIFS('PA DGBF 2022 '!$C$11:$C$92,'STAT PA '!$B16,'PA DGBF 2022 '!$T$11:$T$92,'STAT PA '!R$6,'PA DGBF 2022 '!$S$11:$S$92,'STAT PA '!P$6)</f>
        <v>0</v>
      </c>
      <c r="Q16" s="12">
        <f>COUNTIFS('PA DGBF 2022 '!$C$11:$C$92,'STAT PA '!$B16,'PA DGBF 2022 '!$T$11:$T$92,'STAT PA '!R$6,'PA DGBF 2022 '!$S$11:$S$92,'STAT PA '!Q$6)</f>
        <v>0</v>
      </c>
      <c r="R16" s="12">
        <f t="shared" si="14"/>
        <v>0</v>
      </c>
      <c r="S16" s="32">
        <f t="shared" si="15"/>
        <v>0</v>
      </c>
      <c r="T16" s="32">
        <f t="shared" si="15"/>
        <v>0</v>
      </c>
      <c r="U16" s="80">
        <f t="shared" si="15"/>
        <v>0</v>
      </c>
      <c r="V16" s="194" t="e">
        <f t="shared" si="9"/>
        <v>#DIV/0!</v>
      </c>
      <c r="W16" s="195">
        <f t="shared" si="16"/>
        <v>-2</v>
      </c>
      <c r="Y16" s="185"/>
    </row>
    <row r="17" spans="1:25" s="196" customFormat="1" ht="22.5" hidden="1" customHeight="1" x14ac:dyDescent="0.25">
      <c r="A17" s="31"/>
      <c r="B17" s="59" t="s">
        <v>291</v>
      </c>
      <c r="C17" s="12">
        <f>COUNTIFS('PA DGBF 2022 '!$C$11:$C$92,'STAT PA '!$B17)</f>
        <v>0</v>
      </c>
      <c r="D17" s="30">
        <f t="shared" si="0"/>
        <v>0</v>
      </c>
      <c r="E17" s="12">
        <f>COUNTIFS('PA DGBF 2022 '!$J$11:$J$92,'STAT PA '!$B17)</f>
        <v>3</v>
      </c>
      <c r="F17" s="30">
        <f t="shared" si="1"/>
        <v>3.6585365853658534E-2</v>
      </c>
      <c r="G17" s="12"/>
      <c r="H17" s="12"/>
      <c r="I17" s="12"/>
      <c r="J17" s="12"/>
      <c r="K17" s="12">
        <f>COUNTIFS('PA DGBF 2022 '!$C$11:$C$92,'STAT PA '!$B17,'PA DGBF 2022 '!$T$11:$T$92,'STAT PA '!L$6,'PA DGBF 2022 '!$S$11:$S$92,'STAT PA '!K$6)</f>
        <v>0</v>
      </c>
      <c r="L17" s="12"/>
      <c r="M17" s="12">
        <f>COUNTIFS('PA DGBF 2022 '!$C$11:$C$92,'STAT PA '!$B17,'PA DGBF 2022 '!$T$11:$T$92,'STAT PA '!O$6,'PA DGBF 2022 '!$S$11:$S$92,'STAT PA '!M$6)</f>
        <v>0</v>
      </c>
      <c r="N17" s="12">
        <f>COUNTIFS('PA DGBF 2022 '!$C$11:$C$92,'STAT PA '!$B17,'PA DGBF 2022 '!$T$11:$T$92,'STAT PA '!O$6,'PA DGBF 2022 '!$S$11:$S$92,'STAT PA '!N$6)</f>
        <v>0</v>
      </c>
      <c r="O17" s="12"/>
      <c r="P17" s="12">
        <f>COUNTIFS('PA DGBF 2022 '!$C$11:$C$92,'STAT PA '!$B17,'PA DGBF 2022 '!$T$11:$T$92,'STAT PA '!R$6,'PA DGBF 2022 '!$S$11:$S$92,'STAT PA '!P$6)</f>
        <v>0</v>
      </c>
      <c r="Q17" s="12">
        <f>COUNTIFS('PA DGBF 2022 '!$C$11:$C$92,'STAT PA '!$B17,'PA DGBF 2022 '!$T$11:$T$92,'STAT PA '!R$6,'PA DGBF 2022 '!$S$11:$S$92,'STAT PA '!Q$6)</f>
        <v>0</v>
      </c>
      <c r="R17" s="12"/>
      <c r="S17" s="32"/>
      <c r="T17" s="32"/>
      <c r="U17" s="80"/>
      <c r="V17" s="194" t="e">
        <f t="shared" si="9"/>
        <v>#DIV/0!</v>
      </c>
      <c r="W17" s="195"/>
      <c r="Y17" s="185"/>
    </row>
    <row r="18" spans="1:25" s="196" customFormat="1" ht="17.25" customHeight="1" x14ac:dyDescent="0.25">
      <c r="A18" s="31">
        <v>10</v>
      </c>
      <c r="B18" s="59" t="s">
        <v>15</v>
      </c>
      <c r="C18" s="12">
        <f>COUNTIFS('PA DGBF 2022 '!$C$11:$C$92,'STAT PA '!$B18)</f>
        <v>8</v>
      </c>
      <c r="D18" s="30">
        <f t="shared" si="0"/>
        <v>0.27586206896551724</v>
      </c>
      <c r="E18" s="12">
        <f>COUNTIFS('PA DGBF 2022 '!$J$11:$J$92,'STAT PA '!$B18)</f>
        <v>12</v>
      </c>
      <c r="F18" s="30">
        <f t="shared" si="1"/>
        <v>0.14634146341463414</v>
      </c>
      <c r="G18" s="12">
        <f>COUNTIFS('PA DGBF 2022 '!$C$11:$C$92,'STAT PA '!$B18,'PA DGBF 2022 '!$T$11:$T$92,'STAT PA '!I$6,'PA DGBF 2022 '!$S$11:$S$92,'STAT PA '!G$6)</f>
        <v>0</v>
      </c>
      <c r="H18" s="12">
        <f>COUNTIFS('PA DGBF 2022 '!$C$11:$C$92,'STAT PA '!$B18,'PA DGBF 2022 '!$T$11:$T$92,'STAT PA '!I$6,'PA DGBF 2022 '!$S$11:$S$92,'STAT PA '!H$6)</f>
        <v>0</v>
      </c>
      <c r="I18" s="12">
        <f t="shared" si="11"/>
        <v>0</v>
      </c>
      <c r="J18" s="12">
        <f>COUNTIFS('PA DGBF 2022 '!$C$11:$C$92,'STAT PA '!$B18,'PA DGBF 2022 '!$T$11:$T$92,'STAT PA '!L$6,'PA DGBF 2022 '!$S$11:$S$92,'STAT PA '!J$6)</f>
        <v>0</v>
      </c>
      <c r="K18" s="12">
        <f>COUNTIFS('PA DGBF 2022 '!$C$11:$C$92,'STAT PA '!$B18,'PA DGBF 2022 '!$T$11:$T$92,'STAT PA '!L$6,'PA DGBF 2022 '!$S$11:$S$92,'STAT PA '!K$6)</f>
        <v>0</v>
      </c>
      <c r="L18" s="12">
        <f t="shared" si="12"/>
        <v>0</v>
      </c>
      <c r="M18" s="12">
        <f>COUNTIFS('PA DGBF 2022 '!$C$11:$C$92,'STAT PA '!$B18,'PA DGBF 2022 '!$T$11:$T$92,'STAT PA '!O$6,'PA DGBF 2022 '!$S$11:$S$92,'STAT PA '!M$6)</f>
        <v>0</v>
      </c>
      <c r="N18" s="12">
        <f>COUNTIFS('PA DGBF 2022 '!$C$11:$C$92,'STAT PA '!$B18,'PA DGBF 2022 '!$T$11:$T$92,'STAT PA '!O$6,'PA DGBF 2022 '!$S$11:$S$92,'STAT PA '!N$6)</f>
        <v>0</v>
      </c>
      <c r="O18" s="12">
        <f t="shared" si="13"/>
        <v>0</v>
      </c>
      <c r="P18" s="12">
        <f>COUNTIFS('PA DGBF 2022 '!$C$11:$C$92,'STAT PA '!$B18,'PA DGBF 2022 '!$T$11:$T$92,'STAT PA '!R$6,'PA DGBF 2022 '!$S$11:$S$92,'STAT PA '!P$6)</f>
        <v>0</v>
      </c>
      <c r="Q18" s="12">
        <f>COUNTIFS('PA DGBF 2022 '!$C$11:$C$92,'STAT PA '!$B18,'PA DGBF 2022 '!$T$11:$T$92,'STAT PA '!R$6,'PA DGBF 2022 '!$S$11:$S$92,'STAT PA '!Q$6)</f>
        <v>0</v>
      </c>
      <c r="R18" s="12">
        <f t="shared" si="14"/>
        <v>0</v>
      </c>
      <c r="S18" s="32">
        <f t="shared" ref="S18" si="17">G18+J18+M18+P18</f>
        <v>0</v>
      </c>
      <c r="T18" s="32">
        <f t="shared" ref="T18" si="18">H18+K18+N18+Q18</f>
        <v>0</v>
      </c>
      <c r="U18" s="80">
        <f t="shared" ref="U18" si="19">I18+L18+O18+R18</f>
        <v>0</v>
      </c>
      <c r="V18" s="194" t="e">
        <f t="shared" si="9"/>
        <v>#DIV/0!</v>
      </c>
      <c r="W18" s="195">
        <f t="shared" ref="W18" si="20">U18-C18</f>
        <v>-8</v>
      </c>
      <c r="Y18" s="185"/>
    </row>
    <row r="19" spans="1:25" s="196" customFormat="1" ht="17.25" customHeight="1" x14ac:dyDescent="0.25">
      <c r="A19" s="31"/>
      <c r="B19" s="185" t="s">
        <v>129</v>
      </c>
      <c r="C19" s="12">
        <f>COUNTIFS('PA DGBF 2022 '!$C$11:$C$92,'STAT PA '!$B19)</f>
        <v>0</v>
      </c>
      <c r="D19" s="30">
        <f t="shared" ref="D19:D20" si="21">C19/$C$31</f>
        <v>0</v>
      </c>
      <c r="E19" s="12">
        <f>COUNTIFS('PA DGBF 2022 '!$J$11:$J$92,'STAT PA '!$B19)</f>
        <v>2</v>
      </c>
      <c r="F19" s="30">
        <f t="shared" ref="F19:F20" si="22">E19/$E$31</f>
        <v>2.4390243902439025E-2</v>
      </c>
      <c r="G19" s="12"/>
      <c r="H19" s="12"/>
      <c r="I19" s="12"/>
      <c r="J19" s="12"/>
      <c r="K19" s="12"/>
      <c r="L19" s="12"/>
      <c r="M19" s="12"/>
      <c r="N19" s="12"/>
      <c r="O19" s="12"/>
      <c r="P19" s="12"/>
      <c r="Q19" s="12"/>
      <c r="R19" s="12"/>
      <c r="S19" s="32"/>
      <c r="T19" s="32"/>
      <c r="U19" s="80"/>
      <c r="V19" s="194" t="e">
        <f t="shared" si="9"/>
        <v>#DIV/0!</v>
      </c>
      <c r="W19" s="195"/>
      <c r="Y19" s="185"/>
    </row>
    <row r="20" spans="1:25" s="196" customFormat="1" ht="20.25" customHeight="1" x14ac:dyDescent="0.25">
      <c r="A20" s="31">
        <v>11</v>
      </c>
      <c r="B20" s="59" t="s">
        <v>11</v>
      </c>
      <c r="C20" s="12">
        <f>COUNTIFS('PA DGBF 2022 '!$C$11:$C$92,'STAT PA '!$B20)</f>
        <v>1</v>
      </c>
      <c r="D20" s="30">
        <f t="shared" si="21"/>
        <v>3.4482758620689655E-2</v>
      </c>
      <c r="E20" s="12">
        <f>COUNTIFS('PA DGBF 2022 '!$J$11:$J$92,'STAT PA '!$B20)</f>
        <v>3</v>
      </c>
      <c r="F20" s="30">
        <f t="shared" si="22"/>
        <v>3.6585365853658534E-2</v>
      </c>
      <c r="G20" s="12">
        <f>COUNTIFS('PA DGBF 2022 '!$C$11:$C$92,'STAT PA '!$B20,'PA DGBF 2022 '!$T$11:$T$92,'STAT PA '!I$6,'PA DGBF 2022 '!$S$11:$S$92,'STAT PA '!G$6)</f>
        <v>0</v>
      </c>
      <c r="H20" s="12">
        <f>COUNTIFS('PA DGBF 2022 '!$C$11:$C$92,'STAT PA '!$B20,'PA DGBF 2022 '!$T$11:$T$92,'STAT PA '!I$6,'PA DGBF 2022 '!$S$11:$S$92,'STAT PA '!H$6)</f>
        <v>0</v>
      </c>
      <c r="I20" s="12">
        <f t="shared" si="11"/>
        <v>0</v>
      </c>
      <c r="J20" s="12">
        <f>COUNTIFS('PA DGBF 2022 '!$C$11:$C$92,'STAT PA '!$B20,'PA DGBF 2022 '!$T$11:$T$92,'STAT PA '!L$6,'PA DGBF 2022 '!$S$11:$S$92,'STAT PA '!J$6)</f>
        <v>0</v>
      </c>
      <c r="K20" s="12">
        <f>COUNTIFS('PA DGBF 2022 '!$C$11:$C$92,'STAT PA '!$B20,'PA DGBF 2022 '!$T$11:$T$92,'STAT PA '!L$6,'PA DGBF 2022 '!$S$11:$S$92,'STAT PA '!K$6)</f>
        <v>0</v>
      </c>
      <c r="L20" s="12">
        <f t="shared" si="12"/>
        <v>0</v>
      </c>
      <c r="M20" s="12">
        <f>COUNTIFS('PA DGBF 2022 '!$C$11:$C$92,'STAT PA '!$B20,'PA DGBF 2022 '!$T$11:$T$92,'STAT PA '!O$6,'PA DGBF 2022 '!$S$11:$S$92,'STAT PA '!M$6)</f>
        <v>0</v>
      </c>
      <c r="N20" s="12">
        <f>COUNTIFS('PA DGBF 2022 '!$C$11:$C$92,'STAT PA '!$B20,'PA DGBF 2022 '!$T$11:$T$92,'STAT PA '!O$6,'PA DGBF 2022 '!$S$11:$S$92,'STAT PA '!N$6)</f>
        <v>0</v>
      </c>
      <c r="O20" s="12">
        <f>M20+N20</f>
        <v>0</v>
      </c>
      <c r="P20" s="12">
        <f>COUNTIFS('PA DGBF 2022 '!$C$11:$C$92,'STAT PA '!$B20,'PA DGBF 2022 '!$T$11:$T$92,'STAT PA '!R$6,'PA DGBF 2022 '!$S$11:$S$92,'STAT PA '!P$6)</f>
        <v>0</v>
      </c>
      <c r="Q20" s="12">
        <f>COUNTIFS('PA DGBF 2022 '!$C$11:$C$92,'STAT PA '!$B20,'PA DGBF 2022 '!$T$11:$T$92,'STAT PA '!R$6,'PA DGBF 2022 '!$S$11:$S$92,'STAT PA '!Q$6)</f>
        <v>0</v>
      </c>
      <c r="R20" s="12">
        <f t="shared" ref="R20" si="23">P20+Q20</f>
        <v>0</v>
      </c>
      <c r="S20" s="32">
        <f>G20+J20+M20+P20</f>
        <v>0</v>
      </c>
      <c r="T20" s="32">
        <f t="shared" si="15"/>
        <v>0</v>
      </c>
      <c r="U20" s="80">
        <f t="shared" si="15"/>
        <v>0</v>
      </c>
      <c r="V20" s="194" t="e">
        <f t="shared" si="9"/>
        <v>#DIV/0!</v>
      </c>
      <c r="W20" s="195">
        <f t="shared" si="16"/>
        <v>-1</v>
      </c>
      <c r="Y20" s="185"/>
    </row>
    <row r="21" spans="1:25" s="196" customFormat="1" ht="20.25" customHeight="1" x14ac:dyDescent="0.25">
      <c r="A21" s="31">
        <v>12</v>
      </c>
      <c r="B21" s="59" t="s">
        <v>292</v>
      </c>
      <c r="C21" s="12">
        <f>COUNTIFS('PA DGBF 2022 '!$C$11:$C$92,'STAT PA '!$B21)</f>
        <v>4</v>
      </c>
      <c r="D21" s="30">
        <f t="shared" ref="D21:D29" si="24">C21/$C$31</f>
        <v>0.13793103448275862</v>
      </c>
      <c r="E21" s="12">
        <f>COUNTIFS('PA DGBF 2022 '!$J$11:$J$92,'STAT PA '!$B21)</f>
        <v>19</v>
      </c>
      <c r="F21" s="30">
        <f t="shared" ref="F21:F29" si="25">E21/$E$31</f>
        <v>0.23170731707317074</v>
      </c>
      <c r="G21" s="12">
        <f>COUNTIFS('PA DGBF 2022 '!$C$11:$C$92,'STAT PA '!$B21,'PA DGBF 2022 '!$T$11:$T$92,'STAT PA '!I$6,'PA DGBF 2022 '!$S$11:$S$92,'STAT PA '!G$6)</f>
        <v>0</v>
      </c>
      <c r="H21" s="12">
        <f>COUNTIFS('PA DGBF 2022 '!$C$11:$C$92,'STAT PA '!$B21,'PA DGBF 2022 '!$T$11:$T$92,'STAT PA '!I$6,'PA DGBF 2022 '!$S$11:$S$92,'STAT PA '!H$6)</f>
        <v>0</v>
      </c>
      <c r="I21" s="12">
        <f>G21+H21</f>
        <v>0</v>
      </c>
      <c r="J21" s="12">
        <f>COUNTIFS('PA DGBF 2022 '!$C$11:$C$92,'STAT PA '!$B21,'PA DGBF 2022 '!$T$11:$T$92,'STAT PA '!L$6,'PA DGBF 2022 '!$S$11:$S$92,'STAT PA '!J$6)</f>
        <v>0</v>
      </c>
      <c r="K21" s="12">
        <f>COUNTIFS('PA DGBF 2022 '!$C$11:$C$92,'STAT PA '!$B21,'PA DGBF 2022 '!$T$11:$T$92,'STAT PA '!L$6,'PA DGBF 2022 '!$S$11:$S$92,'STAT PA '!K$6)</f>
        <v>0</v>
      </c>
      <c r="L21" s="12">
        <f t="shared" ref="L21:L22" si="26">J21+K21</f>
        <v>0</v>
      </c>
      <c r="M21" s="12">
        <f>COUNTIFS('PA DGBF 2022 '!$C$11:$C$92,'STAT PA '!$B21,'PA DGBF 2022 '!$T$11:$T$92,'STAT PA '!O$6,'PA DGBF 2022 '!$S$11:$S$92,'STAT PA '!M$6)</f>
        <v>0</v>
      </c>
      <c r="N21" s="12">
        <f>COUNTIFS('PA DGBF 2022 '!$C$11:$C$92,'STAT PA '!$B21,'PA DGBF 2022 '!$T$11:$T$92,'STAT PA '!O$6,'PA DGBF 2022 '!$S$11:$S$92,'STAT PA '!N$6)</f>
        <v>0</v>
      </c>
      <c r="O21" s="12">
        <f t="shared" ref="O21:O22" si="27">M21+N21</f>
        <v>0</v>
      </c>
      <c r="P21" s="12">
        <f>COUNTIFS('PA DGBF 2022 '!$C$11:$C$92,'STAT PA '!$B21,'PA DGBF 2022 '!$T$11:$T$92,'STAT PA '!R$6,'PA DGBF 2022 '!$S$11:$S$92,'STAT PA '!P$6)</f>
        <v>0</v>
      </c>
      <c r="Q21" s="12">
        <f>COUNTIFS('PA DGBF 2022 '!$C$11:$C$92,'STAT PA '!$B21,'PA DGBF 2022 '!$T$11:$T$92,'STAT PA '!R$6,'PA DGBF 2022 '!$S$11:$S$92,'STAT PA '!Q$6)</f>
        <v>0</v>
      </c>
      <c r="R21" s="12">
        <f t="shared" ref="R21:R22" si="28">P21+Q21</f>
        <v>0</v>
      </c>
      <c r="S21" s="32">
        <f t="shared" ref="S21:S22" si="29">G21+J21+M21+P21</f>
        <v>0</v>
      </c>
      <c r="T21" s="32">
        <f t="shared" ref="T21:T22" si="30">H21+K21+N21+Q21</f>
        <v>0</v>
      </c>
      <c r="U21" s="80">
        <f t="shared" ref="U21:U22" si="31">I21+L21+O21+R21</f>
        <v>0</v>
      </c>
      <c r="V21" s="194" t="e">
        <f t="shared" si="9"/>
        <v>#DIV/0!</v>
      </c>
      <c r="W21" s="195">
        <f t="shared" ref="W21:W22" si="32">U21-C21</f>
        <v>-4</v>
      </c>
      <c r="Y21" s="185"/>
    </row>
    <row r="22" spans="1:25" s="196" customFormat="1" ht="20.25" customHeight="1" x14ac:dyDescent="0.25">
      <c r="A22" s="31">
        <v>12</v>
      </c>
      <c r="B22" s="59" t="s">
        <v>97</v>
      </c>
      <c r="C22" s="12">
        <f>COUNTIFS('PA DGBF 2022 '!$C$11:$C$92,'STAT PA '!$B22)</f>
        <v>1</v>
      </c>
      <c r="D22" s="30">
        <f t="shared" si="24"/>
        <v>3.4482758620689655E-2</v>
      </c>
      <c r="E22" s="12">
        <f>COUNTIFS('PA DGBF 2022 '!$J$11:$J$92,'STAT PA '!$B22)</f>
        <v>2</v>
      </c>
      <c r="F22" s="30">
        <f t="shared" si="25"/>
        <v>2.4390243902439025E-2</v>
      </c>
      <c r="G22" s="12">
        <f>COUNTIFS('PA DGBF 2022 '!$C$11:$C$92,'STAT PA '!$B22,'PA DGBF 2022 '!$T$11:$T$92,'STAT PA '!I$6,'PA DGBF 2022 '!$S$11:$S$92,'STAT PA '!G$6)</f>
        <v>0</v>
      </c>
      <c r="H22" s="12">
        <f>COUNTIFS('PA DGBF 2022 '!$C$11:$C$92,'STAT PA '!$B22,'PA DGBF 2022 '!$T$11:$T$92,'STAT PA '!I$6,'PA DGBF 2022 '!$S$11:$S$92,'STAT PA '!H$6)</f>
        <v>0</v>
      </c>
      <c r="I22" s="12">
        <f t="shared" ref="I22" si="33">G22+H22</f>
        <v>0</v>
      </c>
      <c r="J22" s="12">
        <f>COUNTIFS('PA DGBF 2022 '!$C$11:$C$92,'STAT PA '!$B22,'PA DGBF 2022 '!$T$11:$T$92,'STAT PA '!L$6,'PA DGBF 2022 '!$S$11:$S$92,'STAT PA '!J$6)</f>
        <v>0</v>
      </c>
      <c r="K22" s="12">
        <f>COUNTIFS('PA DGBF 2022 '!$C$11:$C$92,'STAT PA '!$B22,'PA DGBF 2022 '!$T$11:$T$92,'STAT PA '!L$6,'PA DGBF 2022 '!$S$11:$S$92,'STAT PA '!K$6)</f>
        <v>0</v>
      </c>
      <c r="L22" s="12">
        <f t="shared" si="26"/>
        <v>0</v>
      </c>
      <c r="M22" s="12">
        <f>COUNTIFS('PA DGBF 2022 '!$C$11:$C$92,'STAT PA '!$B22,'PA DGBF 2022 '!$T$11:$T$92,'STAT PA '!O$6,'PA DGBF 2022 '!$S$11:$S$92,'STAT PA '!M$6)</f>
        <v>0</v>
      </c>
      <c r="N22" s="12">
        <f>COUNTIFS('PA DGBF 2022 '!$C$11:$C$92,'STAT PA '!$B22,'PA DGBF 2022 '!$T$11:$T$92,'STAT PA '!O$6,'PA DGBF 2022 '!$S$11:$S$92,'STAT PA '!N$6)</f>
        <v>0</v>
      </c>
      <c r="O22" s="12">
        <f t="shared" si="27"/>
        <v>0</v>
      </c>
      <c r="P22" s="12">
        <f>COUNTIFS('PA DGBF 2022 '!$C$11:$C$92,'STAT PA '!$B22,'PA DGBF 2022 '!$T$11:$T$92,'STAT PA '!R$6,'PA DGBF 2022 '!$S$11:$S$92,'STAT PA '!P$6)</f>
        <v>0</v>
      </c>
      <c r="Q22" s="12">
        <f>COUNTIFS('PA DGBF 2022 '!$C$11:$C$92,'STAT PA '!$B22,'PA DGBF 2022 '!$T$11:$T$92,'STAT PA '!R$6,'PA DGBF 2022 '!$S$11:$S$92,'STAT PA '!Q$6)</f>
        <v>0</v>
      </c>
      <c r="R22" s="12">
        <f t="shared" si="28"/>
        <v>0</v>
      </c>
      <c r="S22" s="32">
        <f t="shared" si="29"/>
        <v>0</v>
      </c>
      <c r="T22" s="32">
        <f t="shared" si="30"/>
        <v>0</v>
      </c>
      <c r="U22" s="80">
        <f t="shared" si="31"/>
        <v>0</v>
      </c>
      <c r="V22" s="194" t="e">
        <f t="shared" si="9"/>
        <v>#DIV/0!</v>
      </c>
      <c r="W22" s="195">
        <f t="shared" si="32"/>
        <v>-1</v>
      </c>
      <c r="Y22" s="185"/>
    </row>
    <row r="23" spans="1:25" s="196" customFormat="1" ht="20.25" customHeight="1" x14ac:dyDescent="0.25">
      <c r="A23" s="31">
        <v>12</v>
      </c>
      <c r="B23" s="59" t="s">
        <v>96</v>
      </c>
      <c r="C23" s="12">
        <f>COUNTIFS('PA DGBF 2022 '!$C$11:$C$92,'STAT PA '!$B23)</f>
        <v>1</v>
      </c>
      <c r="D23" s="30">
        <f t="shared" si="24"/>
        <v>3.4482758620689655E-2</v>
      </c>
      <c r="E23" s="12">
        <f>COUNTIFS('PA DGBF 2022 '!$J$11:$J$92,'STAT PA '!$B23)</f>
        <v>6</v>
      </c>
      <c r="F23" s="30">
        <f t="shared" si="25"/>
        <v>7.3170731707317069E-2</v>
      </c>
      <c r="G23" s="12">
        <f>COUNTIFS('PA DGBF 2022 '!$C$11:$C$92,'STAT PA '!$B23,'PA DGBF 2022 '!$T$11:$T$92,'STAT PA '!I$6,'PA DGBF 2022 '!$S$11:$S$92,'STAT PA '!G$6)</f>
        <v>0</v>
      </c>
      <c r="H23" s="12">
        <f>COUNTIFS('PA DGBF 2022 '!$C$11:$C$92,'STAT PA '!$B23,'PA DGBF 2022 '!$T$11:$T$92,'STAT PA '!I$6,'PA DGBF 2022 '!$S$11:$S$92,'STAT PA '!H$6)</f>
        <v>0</v>
      </c>
      <c r="I23" s="12">
        <f t="shared" si="11"/>
        <v>0</v>
      </c>
      <c r="J23" s="12">
        <f>COUNTIFS('PA DGBF 2022 '!$C$11:$C$92,'STAT PA '!$B23,'PA DGBF 2022 '!$T$11:$T$92,'STAT PA '!L$6,'PA DGBF 2022 '!$S$11:$S$92,'STAT PA '!J$6)</f>
        <v>0</v>
      </c>
      <c r="K23" s="12">
        <f>COUNTIFS('PA DGBF 2022 '!$C$11:$C$92,'STAT PA '!$B23,'PA DGBF 2022 '!$T$11:$T$92,'STAT PA '!L$6,'PA DGBF 2022 '!$S$11:$S$92,'STAT PA '!K$6)</f>
        <v>0</v>
      </c>
      <c r="L23" s="12">
        <f t="shared" si="12"/>
        <v>0</v>
      </c>
      <c r="M23" s="12">
        <f>COUNTIFS('PA DGBF 2022 '!$C$11:$C$92,'STAT PA '!$B23,'PA DGBF 2022 '!$T$11:$T$92,'STAT PA '!O$6,'PA DGBF 2022 '!$S$11:$S$92,'STAT PA '!M$6)</f>
        <v>0</v>
      </c>
      <c r="N23" s="12">
        <f>COUNTIFS('PA DGBF 2022 '!$C$11:$C$92,'STAT PA '!$B23,'PA DGBF 2022 '!$T$11:$T$92,'STAT PA '!O$6,'PA DGBF 2022 '!$S$11:$S$92,'STAT PA '!N$6)</f>
        <v>0</v>
      </c>
      <c r="O23" s="12">
        <f t="shared" si="13"/>
        <v>0</v>
      </c>
      <c r="P23" s="12">
        <f>COUNTIFS('PA DGBF 2022 '!$C$11:$C$92,'STAT PA '!$B23,'PA DGBF 2022 '!$T$11:$T$92,'STAT PA '!R$6,'PA DGBF 2022 '!$S$11:$S$92,'STAT PA '!P$6)</f>
        <v>0</v>
      </c>
      <c r="Q23" s="12">
        <f>COUNTIFS('PA DGBF 2022 '!$C$11:$C$92,'STAT PA '!$B23,'PA DGBF 2022 '!$T$11:$T$92,'STAT PA '!R$6,'PA DGBF 2022 '!$S$11:$S$92,'STAT PA '!Q$6)</f>
        <v>0</v>
      </c>
      <c r="R23" s="12">
        <f t="shared" si="14"/>
        <v>0</v>
      </c>
      <c r="S23" s="32">
        <f t="shared" si="15"/>
        <v>0</v>
      </c>
      <c r="T23" s="32">
        <f t="shared" si="15"/>
        <v>0</v>
      </c>
      <c r="U23" s="80">
        <f t="shared" si="15"/>
        <v>0</v>
      </c>
      <c r="V23" s="194" t="e">
        <f t="shared" si="9"/>
        <v>#DIV/0!</v>
      </c>
      <c r="W23" s="195">
        <f t="shared" si="16"/>
        <v>-1</v>
      </c>
      <c r="Y23" s="185"/>
    </row>
    <row r="24" spans="1:25" s="196" customFormat="1" x14ac:dyDescent="0.25">
      <c r="A24" s="31">
        <v>13</v>
      </c>
      <c r="B24" s="59" t="s">
        <v>43</v>
      </c>
      <c r="C24" s="12">
        <f>COUNTIFS('PA DGBF 2022 '!$C$11:$C$92,'STAT PA '!$B24)</f>
        <v>1</v>
      </c>
      <c r="D24" s="30">
        <f t="shared" si="24"/>
        <v>3.4482758620689655E-2</v>
      </c>
      <c r="E24" s="12">
        <f>E25+E27+E28+E29+E26</f>
        <v>1</v>
      </c>
      <c r="F24" s="30">
        <f t="shared" si="25"/>
        <v>1.2195121951219513E-2</v>
      </c>
      <c r="G24" s="12">
        <f>COUNTIFS('PA DGBF 2022 '!$C$11:$C$92,'STAT PA '!$B24,'PA DGBF 2022 '!$T$11:$T$92,'STAT PA '!I$6,'PA DGBF 2022 '!$S$11:$S$92,'STAT PA '!G$6)</f>
        <v>0</v>
      </c>
      <c r="H24" s="12">
        <f>COUNTIFS('PA DGBF 2022 '!$C$11:$C$92,'STAT PA '!$B24,'PA DGBF 2022 '!$T$11:$T$92,'STAT PA '!I$6,'PA DGBF 2022 '!$S$11:$S$92,'STAT PA '!H$6)</f>
        <v>0</v>
      </c>
      <c r="I24" s="12">
        <f>G24+H24</f>
        <v>0</v>
      </c>
      <c r="J24" s="12">
        <f>COUNTIFS('PA DGBF 2022 '!$C$11:$C$92,'STAT PA '!$B24,'PA DGBF 2022 '!$T$11:$T$92,'STAT PA '!L$6,'PA DGBF 2022 '!$S$11:$S$92,'STAT PA '!J$6)</f>
        <v>0</v>
      </c>
      <c r="K24" s="12">
        <f>COUNTIFS('PA DGBF 2022 '!$C$11:$C$92,'STAT PA '!$B24,'PA DGBF 2022 '!$T$11:$T$92,'STAT PA '!L$6,'PA DGBF 2022 '!$S$11:$S$92,'STAT PA '!K$6)</f>
        <v>0</v>
      </c>
      <c r="L24" s="12">
        <f t="shared" si="12"/>
        <v>0</v>
      </c>
      <c r="M24" s="12">
        <f>COUNTIFS('PA DGBF 2022 '!$C$11:$C$92,'STAT PA '!$B24,'PA DGBF 2022 '!$T$11:$T$92,'STAT PA '!O$6,'PA DGBF 2022 '!$S$11:$S$92,'STAT PA '!M$6)</f>
        <v>0</v>
      </c>
      <c r="N24" s="12">
        <f>COUNTIFS('PA DGBF 2022 '!$C$11:$C$92,'STAT PA '!$B24,'PA DGBF 2022 '!$T$11:$T$92,'STAT PA '!O$6,'PA DGBF 2022 '!$S$11:$S$92,'STAT PA '!N$6)</f>
        <v>0</v>
      </c>
      <c r="O24" s="12">
        <f t="shared" si="13"/>
        <v>0</v>
      </c>
      <c r="P24" s="12">
        <f>COUNTIFS('PA DGBF 2022 '!$C$11:$C$92,'STAT PA '!$B24,'PA DGBF 2022 '!$T$11:$T$92,'STAT PA '!R$6,'PA DGBF 2022 '!$S$11:$S$92,'STAT PA '!P$6)</f>
        <v>0</v>
      </c>
      <c r="Q24" s="12">
        <f>COUNTIFS('PA DGBF 2022 '!$C$11:$C$92,'STAT PA '!$B24,'PA DGBF 2022 '!$T$11:$T$92,'STAT PA '!R$6,'PA DGBF 2022 '!$S$11:$S$92,'STAT PA '!Q$6)</f>
        <v>0</v>
      </c>
      <c r="R24" s="12">
        <f t="shared" si="14"/>
        <v>0</v>
      </c>
      <c r="S24" s="32">
        <f>G24+J24+M24+P24</f>
        <v>0</v>
      </c>
      <c r="T24" s="32">
        <f t="shared" si="15"/>
        <v>0</v>
      </c>
      <c r="U24" s="80">
        <f t="shared" si="15"/>
        <v>0</v>
      </c>
      <c r="V24" s="194" t="e">
        <f t="shared" si="9"/>
        <v>#DIV/0!</v>
      </c>
      <c r="W24" s="195">
        <f t="shared" si="16"/>
        <v>-1</v>
      </c>
      <c r="Y24" s="185"/>
    </row>
    <row r="25" spans="1:25" s="198" customFormat="1" ht="25.5" hidden="1" x14ac:dyDescent="0.25">
      <c r="A25" s="31"/>
      <c r="B25" s="56" t="s">
        <v>55</v>
      </c>
      <c r="C25" s="12">
        <f>COUNTIFS('PA DGBF 2022 '!$C$11:$C$92,'STAT PA '!$B25)</f>
        <v>0</v>
      </c>
      <c r="D25" s="30">
        <f t="shared" si="24"/>
        <v>0</v>
      </c>
      <c r="E25" s="12">
        <f>COUNTIFS('PA DGBF 2022 '!$J$11:$J$92,'STAT PA '!$B25)</f>
        <v>0</v>
      </c>
      <c r="F25" s="30">
        <f t="shared" si="25"/>
        <v>0</v>
      </c>
      <c r="G25" s="12"/>
      <c r="H25" s="12"/>
      <c r="I25" s="12"/>
      <c r="J25" s="12"/>
      <c r="K25" s="22"/>
      <c r="L25" s="12"/>
      <c r="M25" s="12"/>
      <c r="N25" s="22"/>
      <c r="O25" s="12"/>
      <c r="P25" s="12"/>
      <c r="Q25" s="22"/>
      <c r="R25" s="12"/>
      <c r="S25" s="32"/>
      <c r="T25" s="32"/>
      <c r="U25" s="80"/>
      <c r="V25" s="194" t="e">
        <f t="shared" si="9"/>
        <v>#DIV/0!</v>
      </c>
      <c r="W25" s="197"/>
      <c r="Y25" s="63"/>
    </row>
    <row r="26" spans="1:25" s="198" customFormat="1" hidden="1" x14ac:dyDescent="0.25">
      <c r="A26" s="31"/>
      <c r="B26" s="56" t="s">
        <v>43</v>
      </c>
      <c r="C26" s="12">
        <f>COUNTIFS('PA DGBF 2022 '!$C$11:$C$92,'STAT PA '!$B26)</f>
        <v>1</v>
      </c>
      <c r="D26" s="30">
        <f t="shared" si="24"/>
        <v>3.4482758620689655E-2</v>
      </c>
      <c r="E26" s="12">
        <f>COUNTIFS('PA DGBF 2022 '!$J$11:$J$92,'STAT PA '!$B26)</f>
        <v>1</v>
      </c>
      <c r="F26" s="30">
        <f t="shared" si="25"/>
        <v>1.2195121951219513E-2</v>
      </c>
      <c r="G26" s="12"/>
      <c r="H26" s="12"/>
      <c r="I26" s="12"/>
      <c r="J26" s="12"/>
      <c r="K26" s="22"/>
      <c r="L26" s="12"/>
      <c r="M26" s="12"/>
      <c r="N26" s="22"/>
      <c r="O26" s="12"/>
      <c r="P26" s="12"/>
      <c r="Q26" s="22"/>
      <c r="R26" s="12"/>
      <c r="S26" s="32"/>
      <c r="T26" s="32"/>
      <c r="U26" s="80"/>
      <c r="V26" s="194" t="e">
        <f t="shared" si="9"/>
        <v>#DIV/0!</v>
      </c>
      <c r="W26" s="197"/>
      <c r="Y26" s="63"/>
    </row>
    <row r="27" spans="1:25" s="198" customFormat="1" hidden="1" x14ac:dyDescent="0.25">
      <c r="A27" s="31"/>
      <c r="B27" s="29" t="s">
        <v>54</v>
      </c>
      <c r="C27" s="12">
        <f>COUNTIFS('PA DGBF 2022 '!$C$11:$C$92,'STAT PA '!$B27)</f>
        <v>0</v>
      </c>
      <c r="D27" s="30">
        <f t="shared" si="24"/>
        <v>0</v>
      </c>
      <c r="E27" s="12">
        <f>COUNTIFS('PA DGBF 2022 '!$J$11:$J$92,'STAT PA '!$B27)</f>
        <v>0</v>
      </c>
      <c r="F27" s="30">
        <f t="shared" si="25"/>
        <v>0</v>
      </c>
      <c r="G27" s="12"/>
      <c r="H27" s="12"/>
      <c r="I27" s="12"/>
      <c r="J27" s="12"/>
      <c r="K27" s="22"/>
      <c r="L27" s="12"/>
      <c r="M27" s="12"/>
      <c r="N27" s="22"/>
      <c r="O27" s="12"/>
      <c r="P27" s="12"/>
      <c r="Q27" s="22"/>
      <c r="R27" s="12"/>
      <c r="S27" s="32"/>
      <c r="T27" s="32"/>
      <c r="U27" s="80"/>
      <c r="V27" s="194" t="e">
        <f t="shared" si="9"/>
        <v>#DIV/0!</v>
      </c>
      <c r="W27" s="197"/>
      <c r="Y27" s="63"/>
    </row>
    <row r="28" spans="1:25" s="198" customFormat="1" ht="25.5" hidden="1" x14ac:dyDescent="0.25">
      <c r="A28" s="31"/>
      <c r="B28" s="56" t="s">
        <v>56</v>
      </c>
      <c r="C28" s="12">
        <f>COUNTIFS('PA DGBF 2022 '!$C$11:$C$92,'STAT PA '!$B28)</f>
        <v>0</v>
      </c>
      <c r="D28" s="30">
        <f t="shared" si="24"/>
        <v>0</v>
      </c>
      <c r="E28" s="12">
        <f>COUNTIFS('PA DGBF 2022 '!$J$11:$J$92,'STAT PA '!$B28)</f>
        <v>0</v>
      </c>
      <c r="F28" s="30">
        <f t="shared" si="25"/>
        <v>0</v>
      </c>
      <c r="G28" s="12"/>
      <c r="H28" s="12"/>
      <c r="I28" s="12"/>
      <c r="J28" s="12"/>
      <c r="K28" s="22"/>
      <c r="L28" s="12"/>
      <c r="M28" s="12"/>
      <c r="N28" s="22"/>
      <c r="O28" s="12"/>
      <c r="P28" s="12"/>
      <c r="Q28" s="22"/>
      <c r="R28" s="12"/>
      <c r="S28" s="32"/>
      <c r="T28" s="32"/>
      <c r="U28" s="80"/>
      <c r="V28" s="194" t="e">
        <f t="shared" si="9"/>
        <v>#DIV/0!</v>
      </c>
      <c r="W28" s="197"/>
      <c r="Y28" s="63"/>
    </row>
    <row r="29" spans="1:25" s="198" customFormat="1" hidden="1" x14ac:dyDescent="0.25">
      <c r="A29" s="31"/>
      <c r="B29" s="29" t="s">
        <v>293</v>
      </c>
      <c r="C29" s="12">
        <f>COUNTIFS('PA DGBF 2022 '!$C$11:$C$92,'STAT PA '!$B29)</f>
        <v>0</v>
      </c>
      <c r="D29" s="30">
        <f t="shared" si="24"/>
        <v>0</v>
      </c>
      <c r="E29" s="12">
        <f>COUNTIFS('PA DGBF 2022 '!$J$11:$J$92,'STAT PA '!$B29)</f>
        <v>0</v>
      </c>
      <c r="F29" s="30">
        <f t="shared" si="25"/>
        <v>0</v>
      </c>
      <c r="G29" s="12"/>
      <c r="H29" s="12"/>
      <c r="I29" s="12"/>
      <c r="J29" s="12"/>
      <c r="K29" s="22"/>
      <c r="L29" s="12"/>
      <c r="M29" s="12"/>
      <c r="N29" s="22"/>
      <c r="O29" s="12"/>
      <c r="P29" s="12"/>
      <c r="Q29" s="22"/>
      <c r="R29" s="12"/>
      <c r="S29" s="32"/>
      <c r="T29" s="32"/>
      <c r="U29" s="80"/>
      <c r="V29" s="194" t="e">
        <f t="shared" si="9"/>
        <v>#DIV/0!</v>
      </c>
      <c r="W29" s="197"/>
      <c r="Y29" s="63"/>
    </row>
    <row r="30" spans="1:25" s="199" customFormat="1" ht="15.75" x14ac:dyDescent="0.25">
      <c r="A30" s="17"/>
      <c r="B30" s="20"/>
      <c r="C30" s="18"/>
      <c r="D30" s="19"/>
      <c r="E30" s="18"/>
      <c r="F30" s="19"/>
      <c r="G30" s="13"/>
      <c r="H30" s="13"/>
      <c r="I30" s="18"/>
      <c r="J30" s="23"/>
      <c r="K30" s="23"/>
      <c r="L30" s="18"/>
      <c r="M30" s="23"/>
      <c r="N30" s="23"/>
      <c r="O30" s="18"/>
      <c r="P30" s="22"/>
      <c r="Q30" s="23"/>
      <c r="R30" s="18"/>
      <c r="S30" s="23"/>
      <c r="T30" s="24"/>
      <c r="U30" s="81"/>
      <c r="V30" s="194" t="e">
        <f t="shared" si="9"/>
        <v>#DIV/0!</v>
      </c>
      <c r="W30" s="195">
        <f t="shared" si="16"/>
        <v>0</v>
      </c>
      <c r="Y30" s="185"/>
    </row>
    <row r="31" spans="1:25" s="201" customFormat="1" ht="16.5" thickBot="1" x14ac:dyDescent="0.3">
      <c r="A31" s="307" t="s">
        <v>28</v>
      </c>
      <c r="B31" s="308"/>
      <c r="C31" s="182">
        <f t="shared" ref="C31:S31" si="34">SUM(C8:C24)</f>
        <v>29</v>
      </c>
      <c r="D31" s="82">
        <f t="shared" si="34"/>
        <v>0.99999999999999989</v>
      </c>
      <c r="E31" s="182">
        <f t="shared" si="34"/>
        <v>82</v>
      </c>
      <c r="F31" s="82">
        <f t="shared" si="34"/>
        <v>1</v>
      </c>
      <c r="G31" s="83">
        <f t="shared" si="34"/>
        <v>0</v>
      </c>
      <c r="H31" s="83">
        <f t="shared" si="34"/>
        <v>0</v>
      </c>
      <c r="I31" s="83">
        <f t="shared" si="34"/>
        <v>0</v>
      </c>
      <c r="J31" s="83">
        <f t="shared" si="34"/>
        <v>0</v>
      </c>
      <c r="K31" s="83">
        <f>SUM(K8:K24)</f>
        <v>0</v>
      </c>
      <c r="L31" s="83">
        <f>SUM(L8:L24)</f>
        <v>0</v>
      </c>
      <c r="M31" s="83">
        <f t="shared" si="34"/>
        <v>0</v>
      </c>
      <c r="N31" s="83">
        <f t="shared" si="34"/>
        <v>0</v>
      </c>
      <c r="O31" s="83">
        <f t="shared" si="34"/>
        <v>0</v>
      </c>
      <c r="P31" s="83">
        <f t="shared" si="34"/>
        <v>0</v>
      </c>
      <c r="Q31" s="83">
        <f t="shared" si="34"/>
        <v>0</v>
      </c>
      <c r="R31" s="83">
        <f t="shared" si="34"/>
        <v>0</v>
      </c>
      <c r="S31" s="84">
        <f t="shared" si="34"/>
        <v>0</v>
      </c>
      <c r="T31" s="84">
        <f>SUM(T8:T24)</f>
        <v>0</v>
      </c>
      <c r="U31" s="207">
        <f>SUM(U8:U24)</f>
        <v>0</v>
      </c>
      <c r="V31" s="194" t="e">
        <f t="shared" si="9"/>
        <v>#DIV/0!</v>
      </c>
      <c r="W31" s="200">
        <f t="shared" si="16"/>
        <v>-29</v>
      </c>
      <c r="Y31" s="202"/>
    </row>
    <row r="32" spans="1:25" s="205" customFormat="1" ht="15.75" customHeight="1" thickTop="1" x14ac:dyDescent="0.25">
      <c r="A32" s="309" t="s">
        <v>34</v>
      </c>
      <c r="B32" s="309"/>
      <c r="C32" s="309"/>
      <c r="D32" s="183"/>
      <c r="E32" s="183"/>
      <c r="F32" s="85"/>
      <c r="G32" s="85"/>
      <c r="H32" s="86" t="e">
        <f>H31/I31</f>
        <v>#DIV/0!</v>
      </c>
      <c r="I32" s="87"/>
      <c r="J32" s="87"/>
      <c r="K32" s="62">
        <f>+K31+H31</f>
        <v>0</v>
      </c>
      <c r="L32" s="62"/>
      <c r="M32" s="87"/>
      <c r="N32" s="86" t="e">
        <f>N31/O31</f>
        <v>#DIV/0!</v>
      </c>
      <c r="O32" s="87"/>
      <c r="P32" s="87"/>
      <c r="Q32" s="86" t="e">
        <f>Q31/R31</f>
        <v>#DIV/0!</v>
      </c>
      <c r="R32" s="87"/>
      <c r="S32" s="87"/>
      <c r="T32" s="86" t="e">
        <f>T31/U31</f>
        <v>#DIV/0!</v>
      </c>
      <c r="U32" s="87"/>
      <c r="V32" s="203"/>
      <c r="W32" s="204">
        <f t="shared" si="16"/>
        <v>0</v>
      </c>
      <c r="Y32" s="206"/>
    </row>
    <row r="33" spans="4:25" x14ac:dyDescent="0.25">
      <c r="L33" s="21" t="e">
        <f>+K32/L32</f>
        <v>#DIV/0!</v>
      </c>
      <c r="W33" s="7">
        <f t="shared" si="16"/>
        <v>0</v>
      </c>
      <c r="Y33"/>
    </row>
    <row r="34" spans="4:25" x14ac:dyDescent="0.25">
      <c r="H34" s="7"/>
      <c r="J34" s="1" t="e">
        <f>K31/L31</f>
        <v>#DIV/0!</v>
      </c>
      <c r="W34" s="7">
        <f t="shared" si="16"/>
        <v>0</v>
      </c>
      <c r="X34" s="8"/>
    </row>
    <row r="35" spans="4:25" x14ac:dyDescent="0.25">
      <c r="D35" s="9" t="s">
        <v>294</v>
      </c>
      <c r="K35" s="1" t="e">
        <f>K31/L31</f>
        <v>#DIV/0!</v>
      </c>
      <c r="M35" s="7"/>
      <c r="N35" s="10"/>
      <c r="O35" s="7"/>
      <c r="S35" s="1">
        <f>N31+Q31</f>
        <v>0</v>
      </c>
      <c r="T35" s="1">
        <f>O31+R31</f>
        <v>0</v>
      </c>
      <c r="W35" s="7">
        <f t="shared" si="16"/>
        <v>0</v>
      </c>
    </row>
    <row r="36" spans="4:25" x14ac:dyDescent="0.25">
      <c r="M36" s="10"/>
      <c r="R36" s="1">
        <f>4/15</f>
        <v>0.26666666666666666</v>
      </c>
      <c r="S36" s="1" t="e">
        <f>S35/T35</f>
        <v>#DIV/0!</v>
      </c>
      <c r="W36" s="7">
        <f t="shared" si="16"/>
        <v>0</v>
      </c>
    </row>
    <row r="37" spans="4:25" x14ac:dyDescent="0.25">
      <c r="L37" s="7"/>
      <c r="Q37" s="7"/>
      <c r="W37" s="7">
        <f t="shared" si="16"/>
        <v>0</v>
      </c>
    </row>
    <row r="39" spans="4:25" x14ac:dyDescent="0.25">
      <c r="M39" s="11"/>
    </row>
    <row r="40" spans="4:25" x14ac:dyDescent="0.25">
      <c r="Q40" s="1">
        <f>10/29</f>
        <v>0.34482758620689657</v>
      </c>
    </row>
  </sheetData>
  <mergeCells count="14">
    <mergeCell ref="A31:B31"/>
    <mergeCell ref="A32:C32"/>
    <mergeCell ref="A2:U2"/>
    <mergeCell ref="S3:U3"/>
    <mergeCell ref="A4:A6"/>
    <mergeCell ref="B4:B6"/>
    <mergeCell ref="C4:D6"/>
    <mergeCell ref="E4:F6"/>
    <mergeCell ref="G5:I5"/>
    <mergeCell ref="J5:L5"/>
    <mergeCell ref="M5:O5"/>
    <mergeCell ref="P5:R5"/>
    <mergeCell ref="S5:U5"/>
    <mergeCell ref="G4:U4"/>
  </mergeCells>
  <printOptions horizontalCentered="1" verticalCentered="1"/>
  <pageMargins left="0.15748031496062992" right="0.15748031496062992" top="0.31496062992125984" bottom="0.3937007874015748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F85"/>
  <sheetViews>
    <sheetView tabSelected="1" view="pageBreakPreview" zoomScaleNormal="90" zoomScaleSheetLayoutView="100" workbookViewId="0">
      <selection activeCell="B15" sqref="B15"/>
    </sheetView>
  </sheetViews>
  <sheetFormatPr baseColWidth="10" defaultRowHeight="15" x14ac:dyDescent="0.25"/>
  <cols>
    <col min="2" max="2" width="84" customWidth="1"/>
    <col min="3" max="3" width="13.42578125" customWidth="1"/>
    <col min="4" max="4" width="15" customWidth="1"/>
    <col min="5" max="5" width="12.42578125" customWidth="1"/>
    <col min="6" max="6" width="15.7109375" customWidth="1"/>
    <col min="9" max="9" width="33.140625" customWidth="1"/>
  </cols>
  <sheetData>
    <row r="1" spans="1:6" ht="52.5" customHeight="1" thickBot="1" x14ac:dyDescent="0.3">
      <c r="A1" s="342" t="s">
        <v>113</v>
      </c>
      <c r="B1" s="342"/>
      <c r="C1" s="342"/>
      <c r="D1" s="342"/>
      <c r="E1" s="342"/>
      <c r="F1" s="342"/>
    </row>
    <row r="2" spans="1:6" ht="15.75" thickBot="1" x14ac:dyDescent="0.3">
      <c r="A2" s="1"/>
      <c r="B2" s="1"/>
      <c r="C2" s="1"/>
      <c r="D2" s="1"/>
      <c r="E2" s="1"/>
      <c r="F2" s="1"/>
    </row>
    <row r="3" spans="1:6" ht="15" customHeight="1" x14ac:dyDescent="0.25">
      <c r="A3" s="338" t="s">
        <v>20</v>
      </c>
      <c r="B3" s="340" t="s">
        <v>60</v>
      </c>
      <c r="C3" s="340" t="s">
        <v>22</v>
      </c>
      <c r="D3" s="336" t="s">
        <v>59</v>
      </c>
      <c r="E3" s="340" t="s">
        <v>3</v>
      </c>
      <c r="F3" s="336" t="s">
        <v>59</v>
      </c>
    </row>
    <row r="4" spans="1:6" ht="15" customHeight="1" x14ac:dyDescent="0.25">
      <c r="A4" s="339"/>
      <c r="B4" s="341"/>
      <c r="C4" s="341"/>
      <c r="D4" s="337"/>
      <c r="E4" s="341"/>
      <c r="F4" s="337"/>
    </row>
    <row r="5" spans="1:6" ht="15" customHeight="1" x14ac:dyDescent="0.25">
      <c r="A5" s="339"/>
      <c r="B5" s="341"/>
      <c r="C5" s="341"/>
      <c r="D5" s="337"/>
      <c r="E5" s="341"/>
      <c r="F5" s="337"/>
    </row>
    <row r="6" spans="1:6" s="36" customFormat="1" ht="21" customHeight="1" x14ac:dyDescent="0.2">
      <c r="A6" s="33"/>
      <c r="B6" s="34"/>
      <c r="C6" s="34"/>
      <c r="D6" s="34"/>
      <c r="E6" s="34"/>
      <c r="F6" s="35"/>
    </row>
    <row r="7" spans="1:6" s="75" customFormat="1" ht="27" customHeight="1" x14ac:dyDescent="0.35">
      <c r="A7" s="71">
        <v>1</v>
      </c>
      <c r="B7" s="72" t="s">
        <v>103</v>
      </c>
      <c r="C7" s="73">
        <f>SUM(C8)</f>
        <v>1</v>
      </c>
      <c r="D7" s="74">
        <f>C7/$C$26</f>
        <v>3.4482758620689655E-2</v>
      </c>
      <c r="E7" s="73">
        <f>SUM(E8)</f>
        <v>0</v>
      </c>
      <c r="F7" s="74" t="e">
        <f>E7/$E$26</f>
        <v>#DIV/0!</v>
      </c>
    </row>
    <row r="8" spans="1:6" s="36" customFormat="1" ht="27" customHeight="1" x14ac:dyDescent="0.25">
      <c r="A8" s="76">
        <v>1</v>
      </c>
      <c r="B8" t="s">
        <v>109</v>
      </c>
      <c r="C8" s="12">
        <f>COUNTIFS('PA DGBF 2022 '!$A$11:$A$92,'STAT AXE'!$B$7,'PA DGBF 2022 '!$B$11:$B$92,'STAT AXE'!$B$8)</f>
        <v>1</v>
      </c>
      <c r="D8" s="69">
        <f>C8/$C$26</f>
        <v>3.4482758620689655E-2</v>
      </c>
      <c r="E8" s="12">
        <f>COUNTIFS('PA DGBF 2022 '!$U$11:$U$92,'STAT AXE'!$B$8)</f>
        <v>0</v>
      </c>
      <c r="F8" s="69" t="e">
        <f t="shared" ref="F8:F26" si="0">E8/$E$26</f>
        <v>#DIV/0!</v>
      </c>
    </row>
    <row r="9" spans="1:6" s="36" customFormat="1" ht="27" customHeight="1" x14ac:dyDescent="0.25">
      <c r="A9" s="71"/>
      <c r="B9" s="63"/>
      <c r="C9" s="12"/>
      <c r="D9" s="12"/>
      <c r="E9" s="12"/>
      <c r="F9" s="69"/>
    </row>
    <row r="10" spans="1:6" s="75" customFormat="1" ht="27" customHeight="1" x14ac:dyDescent="0.35">
      <c r="A10" s="71">
        <v>2</v>
      </c>
      <c r="B10" s="72" t="s">
        <v>16</v>
      </c>
      <c r="C10" s="73">
        <f>SUM(C11:C12)</f>
        <v>0</v>
      </c>
      <c r="D10" s="74">
        <f>C10/$C$26</f>
        <v>0</v>
      </c>
      <c r="E10" s="73">
        <f>SUM(E11:E12)</f>
        <v>0</v>
      </c>
      <c r="F10" s="74" t="e">
        <f t="shared" si="0"/>
        <v>#DIV/0!</v>
      </c>
    </row>
    <row r="11" spans="1:6" s="36" customFormat="1" ht="27" customHeight="1" x14ac:dyDescent="0.25">
      <c r="A11" s="76">
        <v>2</v>
      </c>
      <c r="B11" s="70" t="s">
        <v>9</v>
      </c>
      <c r="C11" s="12">
        <f>COUNTIFS('PA DGBF 2022 '!$A$11:$A$92,'STAT AXE'!$B$10,'PA DGBF 2022 '!$B$11:$B$92,'STAT AXE'!$B$11)</f>
        <v>0</v>
      </c>
      <c r="D11" s="69">
        <f t="shared" ref="D11:D12" si="1">C11/$C$26</f>
        <v>0</v>
      </c>
      <c r="E11" s="12">
        <f>COUNTIFS('PA DGBF 2022 '!$U$11:$U$92,'STAT AXE'!$B$11)</f>
        <v>0</v>
      </c>
      <c r="F11" s="69" t="e">
        <f t="shared" si="0"/>
        <v>#DIV/0!</v>
      </c>
    </row>
    <row r="12" spans="1:6" s="36" customFormat="1" ht="27" customHeight="1" x14ac:dyDescent="0.25">
      <c r="A12" s="76">
        <v>3</v>
      </c>
      <c r="B12" s="70" t="s">
        <v>52</v>
      </c>
      <c r="C12" s="12">
        <f>COUNTIFS('PA DGBF 2022 '!$A$11:$A$92,'STAT AXE'!$B$10,'PA DGBF 2022 '!$B$11:$B$92,'STAT AXE'!$B$12)</f>
        <v>0</v>
      </c>
      <c r="D12" s="69">
        <f t="shared" si="1"/>
        <v>0</v>
      </c>
      <c r="E12" s="12">
        <f>COUNTIFS('PA DGBF 2022 '!$U$11:$U$92,'STAT AXE'!$B$12)</f>
        <v>0</v>
      </c>
      <c r="F12" s="69" t="e">
        <f t="shared" si="0"/>
        <v>#DIV/0!</v>
      </c>
    </row>
    <row r="13" spans="1:6" s="36" customFormat="1" ht="27" customHeight="1" x14ac:dyDescent="0.25">
      <c r="A13" s="71"/>
      <c r="B13" s="70"/>
      <c r="C13" s="12"/>
      <c r="D13" s="12"/>
      <c r="E13" s="12"/>
      <c r="F13" s="69"/>
    </row>
    <row r="14" spans="1:6" s="75" customFormat="1" ht="27" customHeight="1" x14ac:dyDescent="0.35">
      <c r="A14" s="71">
        <v>3</v>
      </c>
      <c r="B14" s="72" t="s">
        <v>17</v>
      </c>
      <c r="C14" s="73">
        <f>SUM(C15:C18)</f>
        <v>22</v>
      </c>
      <c r="D14" s="74">
        <f>C14/$C$26</f>
        <v>0.75862068965517238</v>
      </c>
      <c r="E14" s="73">
        <f>SUM(E15:E18)</f>
        <v>0</v>
      </c>
      <c r="F14" s="74" t="e">
        <f t="shared" si="0"/>
        <v>#DIV/0!</v>
      </c>
    </row>
    <row r="15" spans="1:6" s="36" customFormat="1" ht="27" customHeight="1" x14ac:dyDescent="0.25">
      <c r="A15" s="76">
        <v>4</v>
      </c>
      <c r="B15" s="92" t="s">
        <v>12</v>
      </c>
      <c r="C15" s="12">
        <f>COUNTIFS('PA DGBF 2022 '!$A$11:$A$92,'STAT AXE'!$B$14,'PA DGBF 2022 '!$B$11:$B$92,'STAT AXE'!$B$15)</f>
        <v>10</v>
      </c>
      <c r="D15" s="69">
        <f t="shared" ref="D15:D18" si="2">C15/$C$26</f>
        <v>0.34482758620689657</v>
      </c>
      <c r="E15" s="12">
        <f>COUNTIFS('PA DGBF 2022 '!$U$11:$U$92,'STAT AXE'!$B$15)</f>
        <v>0</v>
      </c>
      <c r="F15" s="69" t="e">
        <f t="shared" si="0"/>
        <v>#DIV/0!</v>
      </c>
    </row>
    <row r="16" spans="1:6" s="36" customFormat="1" ht="27" customHeight="1" x14ac:dyDescent="0.25">
      <c r="A16" s="76">
        <v>5</v>
      </c>
      <c r="B16" s="70" t="s">
        <v>19</v>
      </c>
      <c r="C16" s="12">
        <f>COUNTIFS('PA DGBF 2022 '!$A$11:$A$92,'STAT AXE'!$B$14,'PA DGBF 2022 '!$B$11:$B$92,'STAT AXE'!$B$16)</f>
        <v>8</v>
      </c>
      <c r="D16" s="69">
        <f t="shared" si="2"/>
        <v>0.27586206896551724</v>
      </c>
      <c r="E16" s="12">
        <f>COUNTIFS('PA DGBF 2022 '!$U$11:$U$92,'STAT AXE'!$B$16)</f>
        <v>0</v>
      </c>
      <c r="F16" s="69" t="e">
        <f t="shared" si="0"/>
        <v>#DIV/0!</v>
      </c>
    </row>
    <row r="17" spans="1:6" s="36" customFormat="1" ht="27" customHeight="1" x14ac:dyDescent="0.25">
      <c r="A17" s="76">
        <v>6</v>
      </c>
      <c r="B17" s="70" t="s">
        <v>110</v>
      </c>
      <c r="C17" s="12">
        <f>COUNTIFS('PA DGBF 2022 '!$A$11:$A$92,'STAT AXE'!$B$14,'PA DGBF 2022 '!$B$11:$B$92,'STAT AXE'!$B$17)</f>
        <v>4</v>
      </c>
      <c r="D17" s="69">
        <f t="shared" si="2"/>
        <v>0.13793103448275862</v>
      </c>
      <c r="E17" s="12">
        <f>COUNTIFS('PA DGBF 2022 '!$U$11:$U$92,'STAT AXE'!$B$17)</f>
        <v>0</v>
      </c>
      <c r="F17" s="69" t="e">
        <f t="shared" si="0"/>
        <v>#DIV/0!</v>
      </c>
    </row>
    <row r="18" spans="1:6" s="36" customFormat="1" ht="27" customHeight="1" x14ac:dyDescent="0.25">
      <c r="A18" s="76">
        <v>7</v>
      </c>
      <c r="B18" s="70" t="s">
        <v>106</v>
      </c>
      <c r="C18" s="12">
        <f>COUNTIFS('PA DGBF 2022 '!$A$11:$A$92,'STAT AXE'!$B$14,'PA DGBF 2022 '!$B$11:$B$92,'STAT AXE'!$B$18)</f>
        <v>0</v>
      </c>
      <c r="D18" s="69">
        <f t="shared" si="2"/>
        <v>0</v>
      </c>
      <c r="E18" s="12">
        <f>COUNTIFS('PA DGBF 2022 '!$U$11:$U$92,'STAT AXE'!$B$18)</f>
        <v>0</v>
      </c>
      <c r="F18" s="69" t="e">
        <f t="shared" si="0"/>
        <v>#DIV/0!</v>
      </c>
    </row>
    <row r="19" spans="1:6" s="36" customFormat="1" ht="27" customHeight="1" x14ac:dyDescent="0.25">
      <c r="A19" s="76"/>
      <c r="B19" s="70"/>
      <c r="C19" s="12"/>
      <c r="D19" s="12"/>
      <c r="E19" s="12"/>
      <c r="F19" s="69"/>
    </row>
    <row r="20" spans="1:6" s="75" customFormat="1" ht="27" customHeight="1" x14ac:dyDescent="0.35">
      <c r="A20" s="71">
        <v>4</v>
      </c>
      <c r="B20" s="72" t="s">
        <v>104</v>
      </c>
      <c r="C20" s="73">
        <f>SUM(C21)</f>
        <v>1</v>
      </c>
      <c r="D20" s="74">
        <f>C20/$C$26</f>
        <v>3.4482758620689655E-2</v>
      </c>
      <c r="E20" s="73">
        <f>SUM(E21)</f>
        <v>0</v>
      </c>
      <c r="F20" s="74" t="e">
        <f t="shared" si="0"/>
        <v>#DIV/0!</v>
      </c>
    </row>
    <row r="21" spans="1:6" s="36" customFormat="1" ht="27" customHeight="1" x14ac:dyDescent="0.25">
      <c r="A21" s="76">
        <v>8</v>
      </c>
      <c r="B21" s="70" t="s">
        <v>107</v>
      </c>
      <c r="C21" s="12">
        <f>COUNTIFS('PA DGBF 2022 '!$A$11:$A$92,'STAT AXE'!$B$20,'PA DGBF 2022 '!$B$11:$B$92,'STAT AXE'!$B$21)</f>
        <v>1</v>
      </c>
      <c r="D21" s="69">
        <f t="shared" ref="D21" si="3">C21/$C$26</f>
        <v>3.4482758620689655E-2</v>
      </c>
      <c r="E21" s="12">
        <f>COUNTIFS('PA DGBF 2022 '!$U$11:$U$92,'STAT AXE'!$B$21)</f>
        <v>0</v>
      </c>
      <c r="F21" s="69" t="e">
        <f t="shared" si="0"/>
        <v>#DIV/0!</v>
      </c>
    </row>
    <row r="22" spans="1:6" s="36" customFormat="1" ht="27" customHeight="1" x14ac:dyDescent="0.2">
      <c r="A22" s="65"/>
      <c r="B22" s="66"/>
      <c r="C22" s="12"/>
      <c r="D22" s="12"/>
      <c r="E22" s="12"/>
      <c r="F22" s="69"/>
    </row>
    <row r="23" spans="1:6" s="75" customFormat="1" ht="27" customHeight="1" x14ac:dyDescent="0.35">
      <c r="A23" s="71">
        <v>5</v>
      </c>
      <c r="B23" s="72" t="s">
        <v>105</v>
      </c>
      <c r="C23" s="73">
        <f>SUM(C24:C24)</f>
        <v>5</v>
      </c>
      <c r="D23" s="74">
        <f>C23/$C$26</f>
        <v>0.17241379310344829</v>
      </c>
      <c r="E23" s="73">
        <f>SUM(E24:E24)</f>
        <v>0</v>
      </c>
      <c r="F23" s="74" t="e">
        <f t="shared" si="0"/>
        <v>#DIV/0!</v>
      </c>
    </row>
    <row r="24" spans="1:6" s="36" customFormat="1" ht="27" customHeight="1" x14ac:dyDescent="0.25">
      <c r="A24" s="76">
        <v>9</v>
      </c>
      <c r="B24" s="70" t="s">
        <v>108</v>
      </c>
      <c r="C24" s="12">
        <f>COUNTIFS('PA DGBF 2022 '!$A$11:$A$92,'STAT AXE'!$B$23,'PA DGBF 2022 '!$B$11:$B$92,'STAT AXE'!$B$24)</f>
        <v>5</v>
      </c>
      <c r="D24" s="69">
        <f t="shared" ref="D24" si="4">C24/$C$26</f>
        <v>0.17241379310344829</v>
      </c>
      <c r="E24" s="12">
        <f>COUNTIFS('PA DGBF 2022 '!$U$11:$U$92,'STAT AXE'!$B$24)</f>
        <v>0</v>
      </c>
      <c r="F24" s="69" t="e">
        <f t="shared" si="0"/>
        <v>#DIV/0!</v>
      </c>
    </row>
    <row r="25" spans="1:6" ht="27" customHeight="1" x14ac:dyDescent="0.25">
      <c r="A25" s="65"/>
      <c r="B25" s="67"/>
      <c r="C25" s="68"/>
      <c r="D25" s="68"/>
      <c r="E25" s="68"/>
      <c r="F25" s="69"/>
    </row>
    <row r="26" spans="1:6" s="79" customFormat="1" ht="29.25" thickBot="1" x14ac:dyDescent="0.5">
      <c r="A26" s="334" t="s">
        <v>28</v>
      </c>
      <c r="B26" s="335"/>
      <c r="C26" s="77">
        <f>C7+C10+C14+C20+C23</f>
        <v>29</v>
      </c>
      <c r="D26" s="78">
        <f t="shared" ref="D26" si="5">C26/$C$26</f>
        <v>1</v>
      </c>
      <c r="E26" s="77">
        <f>E7+E10+E14+E20+E23</f>
        <v>0</v>
      </c>
      <c r="F26" s="78" t="e">
        <f t="shared" si="0"/>
        <v>#DIV/0!</v>
      </c>
    </row>
    <row r="28" spans="1:6" hidden="1" x14ac:dyDescent="0.25"/>
    <row r="29" spans="1:6" ht="15.75" hidden="1" thickBot="1" x14ac:dyDescent="0.3"/>
    <row r="30" spans="1:6" hidden="1" x14ac:dyDescent="0.25">
      <c r="A30" s="338" t="s">
        <v>20</v>
      </c>
      <c r="B30" s="340" t="s">
        <v>21</v>
      </c>
      <c r="C30" s="340" t="s">
        <v>22</v>
      </c>
      <c r="D30" s="340" t="s">
        <v>59</v>
      </c>
      <c r="E30" s="340" t="s">
        <v>3</v>
      </c>
      <c r="F30" s="336" t="s">
        <v>59</v>
      </c>
    </row>
    <row r="31" spans="1:6" hidden="1" x14ac:dyDescent="0.25">
      <c r="A31" s="339"/>
      <c r="B31" s="341"/>
      <c r="C31" s="341"/>
      <c r="D31" s="341"/>
      <c r="E31" s="341"/>
      <c r="F31" s="337"/>
    </row>
    <row r="32" spans="1:6" hidden="1" x14ac:dyDescent="0.25">
      <c r="A32" s="339"/>
      <c r="B32" s="341"/>
      <c r="C32" s="341"/>
      <c r="D32" s="341"/>
      <c r="E32" s="341"/>
      <c r="F32" s="337"/>
    </row>
    <row r="33" spans="1:6" ht="26.25" hidden="1" customHeight="1" x14ac:dyDescent="0.25">
      <c r="A33" s="33"/>
      <c r="B33" s="34"/>
      <c r="C33" s="34"/>
      <c r="D33" s="34"/>
      <c r="E33" s="34"/>
      <c r="F33" s="35"/>
    </row>
    <row r="34" spans="1:6" s="39" customFormat="1" ht="43.5" hidden="1" customHeight="1" x14ac:dyDescent="0.35">
      <c r="A34" s="37">
        <v>1</v>
      </c>
      <c r="B34" s="51" t="str">
        <f>B7</f>
        <v>OS1 : RENFORCER L'AUTOMATISATION DES OPERATIONS</v>
      </c>
      <c r="C34" s="38">
        <f>C7</f>
        <v>1</v>
      </c>
      <c r="D34" s="46">
        <f>C34/$C$37</f>
        <v>0.16666666666666666</v>
      </c>
      <c r="E34" s="38">
        <f>E7</f>
        <v>0</v>
      </c>
      <c r="F34" s="47" t="e">
        <f>E34/$E$37</f>
        <v>#DIV/0!</v>
      </c>
    </row>
    <row r="35" spans="1:6" s="39" customFormat="1" ht="43.5" hidden="1" customHeight="1" x14ac:dyDescent="0.35">
      <c r="A35" s="37">
        <v>2</v>
      </c>
      <c r="B35" s="51" t="str">
        <f>B10</f>
        <v>OS2 : AMELIORER LA PREVISIBILITE DES OPERATIONS</v>
      </c>
      <c r="C35" s="38">
        <f>C10</f>
        <v>0</v>
      </c>
      <c r="D35" s="46">
        <f t="shared" ref="D35:D36" si="6">C35/$C$37</f>
        <v>0</v>
      </c>
      <c r="E35" s="38">
        <f>E10</f>
        <v>0</v>
      </c>
      <c r="F35" s="47" t="e">
        <f t="shared" ref="F35:F37" si="7">E35/$E$37</f>
        <v>#DIV/0!</v>
      </c>
    </row>
    <row r="36" spans="1:6" s="39" customFormat="1" ht="43.5" hidden="1" customHeight="1" x14ac:dyDescent="0.35">
      <c r="A36" s="37">
        <v>3</v>
      </c>
      <c r="B36" s="51" t="str">
        <f>B23</f>
        <v>OS 6 AMELIORER LE CADRE DE TRAVAIL</v>
      </c>
      <c r="C36" s="38">
        <f>C23</f>
        <v>5</v>
      </c>
      <c r="D36" s="46">
        <f t="shared" si="6"/>
        <v>0.83333333333333337</v>
      </c>
      <c r="E36" s="38">
        <f>E23</f>
        <v>0</v>
      </c>
      <c r="F36" s="47" t="e">
        <f t="shared" si="7"/>
        <v>#DIV/0!</v>
      </c>
    </row>
    <row r="37" spans="1:6" s="39" customFormat="1" ht="43.5" hidden="1" customHeight="1" thickBot="1" x14ac:dyDescent="0.4">
      <c r="A37" s="345" t="s">
        <v>28</v>
      </c>
      <c r="B37" s="346"/>
      <c r="C37" s="48">
        <f>C34+C35+C36</f>
        <v>6</v>
      </c>
      <c r="D37" s="49">
        <f t="shared" ref="D37:E37" si="8">D34+D35+D36</f>
        <v>1</v>
      </c>
      <c r="E37" s="48">
        <f t="shared" si="8"/>
        <v>0</v>
      </c>
      <c r="F37" s="50" t="e">
        <f t="shared" si="7"/>
        <v>#DIV/0!</v>
      </c>
    </row>
    <row r="38" spans="1:6" hidden="1" x14ac:dyDescent="0.25"/>
    <row r="39" spans="1:6" ht="15.75" hidden="1" thickBot="1" x14ac:dyDescent="0.3"/>
    <row r="40" spans="1:6" hidden="1" x14ac:dyDescent="0.25">
      <c r="A40" s="338" t="s">
        <v>20</v>
      </c>
      <c r="B40" s="340" t="s">
        <v>21</v>
      </c>
      <c r="C40" s="340" t="s">
        <v>22</v>
      </c>
      <c r="D40" s="340" t="s">
        <v>59</v>
      </c>
      <c r="E40" s="340" t="s">
        <v>3</v>
      </c>
      <c r="F40" s="336" t="s">
        <v>59</v>
      </c>
    </row>
    <row r="41" spans="1:6" hidden="1" x14ac:dyDescent="0.25">
      <c r="A41" s="339"/>
      <c r="B41" s="341"/>
      <c r="C41" s="341"/>
      <c r="D41" s="341"/>
      <c r="E41" s="341"/>
      <c r="F41" s="337"/>
    </row>
    <row r="42" spans="1:6" hidden="1" x14ac:dyDescent="0.25">
      <c r="A42" s="339"/>
      <c r="B42" s="341"/>
      <c r="C42" s="341"/>
      <c r="D42" s="341"/>
      <c r="E42" s="341"/>
      <c r="F42" s="337"/>
    </row>
    <row r="43" spans="1:6" ht="26.25" hidden="1" customHeight="1" x14ac:dyDescent="0.25">
      <c r="A43" s="33"/>
      <c r="B43" s="34"/>
      <c r="C43" s="34"/>
      <c r="D43" s="34"/>
      <c r="E43" s="34"/>
      <c r="F43" s="35"/>
    </row>
    <row r="44" spans="1:6" s="45" customFormat="1" ht="26.25" hidden="1" customHeight="1" x14ac:dyDescent="0.25">
      <c r="A44" s="40">
        <v>1</v>
      </c>
      <c r="B44" s="41" t="str">
        <f>B8</f>
        <v xml:space="preserve">OO 1.1 :  AMELIORER LES PERFORMANCES DES OUTILS INFORMATIQUES </v>
      </c>
      <c r="C44" s="42">
        <f>C8</f>
        <v>1</v>
      </c>
      <c r="D44" s="43" t="e">
        <f>C44/$C$51</f>
        <v>#REF!</v>
      </c>
      <c r="E44" s="42">
        <f>E8</f>
        <v>0</v>
      </c>
      <c r="F44" s="44" t="e">
        <f t="shared" ref="F44:F49" si="9">E44/$E$51</f>
        <v>#REF!</v>
      </c>
    </row>
    <row r="45" spans="1:6" s="45" customFormat="1" ht="26.25" hidden="1" customHeight="1" x14ac:dyDescent="0.25">
      <c r="A45" s="40">
        <v>2</v>
      </c>
      <c r="B45" s="41" t="str">
        <f>B11</f>
        <v>OO 2.1: INSTITUER DES RENCONTRES DE REFLEXION ET D’ANTICIPATION POUR AMELIORER LA PREVISIBILITE DES OOERATIONS</v>
      </c>
      <c r="C45" s="42">
        <f>C11</f>
        <v>0</v>
      </c>
      <c r="D45" s="43" t="e">
        <f t="shared" ref="D45:D49" si="10">C45/$C$51</f>
        <v>#REF!</v>
      </c>
      <c r="E45" s="42">
        <f>E11</f>
        <v>0</v>
      </c>
      <c r="F45" s="44" t="e">
        <f t="shared" si="9"/>
        <v>#REF!</v>
      </c>
    </row>
    <row r="46" spans="1:6" s="45" customFormat="1" ht="26.25" hidden="1" customHeight="1" x14ac:dyDescent="0.25">
      <c r="A46" s="40">
        <v>3</v>
      </c>
      <c r="B46" s="41" t="str">
        <f>B12</f>
        <v>OO 2.2 : METTRE EN PLACE DES OUTILS PERFORMANTS DE PREVISION</v>
      </c>
      <c r="C46" s="42">
        <f>C12</f>
        <v>0</v>
      </c>
      <c r="D46" s="43" t="e">
        <f t="shared" si="10"/>
        <v>#REF!</v>
      </c>
      <c r="E46" s="42">
        <f>E12</f>
        <v>0</v>
      </c>
      <c r="F46" s="44" t="e">
        <f t="shared" si="9"/>
        <v>#REF!</v>
      </c>
    </row>
    <row r="47" spans="1:6" s="45" customFormat="1" ht="26.25" hidden="1" customHeight="1" x14ac:dyDescent="0.25">
      <c r="A47" s="40">
        <v>4</v>
      </c>
      <c r="B47" s="41" t="str">
        <f>B24</f>
        <v>OO.6.2 AMELIORER LES CAPACITES OPERATIONNELLES DES SERVICES</v>
      </c>
      <c r="C47" s="42">
        <f>C24</f>
        <v>5</v>
      </c>
      <c r="D47" s="43" t="e">
        <f t="shared" si="10"/>
        <v>#REF!</v>
      </c>
      <c r="E47" s="42">
        <f>E24</f>
        <v>0</v>
      </c>
      <c r="F47" s="44" t="e">
        <f t="shared" si="9"/>
        <v>#REF!</v>
      </c>
    </row>
    <row r="48" spans="1:6" s="45" customFormat="1" ht="26.25" hidden="1" customHeight="1" x14ac:dyDescent="0.25">
      <c r="A48" s="40">
        <v>5</v>
      </c>
      <c r="B48" s="41" t="e">
        <f>#REF!</f>
        <v>#REF!</v>
      </c>
      <c r="C48" s="42" t="e">
        <f>#REF!</f>
        <v>#REF!</v>
      </c>
      <c r="D48" s="43" t="e">
        <f t="shared" si="10"/>
        <v>#REF!</v>
      </c>
      <c r="E48" s="42" t="e">
        <f>#REF!</f>
        <v>#REF!</v>
      </c>
      <c r="F48" s="44" t="e">
        <f t="shared" si="9"/>
        <v>#REF!</v>
      </c>
    </row>
    <row r="49" spans="1:6" ht="26.25" hidden="1" customHeight="1" x14ac:dyDescent="0.25">
      <c r="A49" s="40">
        <v>6</v>
      </c>
      <c r="B49" s="41" t="e">
        <f>#REF!</f>
        <v>#REF!</v>
      </c>
      <c r="C49" s="42" t="e">
        <f>#REF!</f>
        <v>#REF!</v>
      </c>
      <c r="D49" s="43" t="e">
        <f t="shared" si="10"/>
        <v>#REF!</v>
      </c>
      <c r="E49" s="42" t="e">
        <f>#REF!</f>
        <v>#REF!</v>
      </c>
      <c r="F49" s="44" t="e">
        <f t="shared" si="9"/>
        <v>#REF!</v>
      </c>
    </row>
    <row r="50" spans="1:6" ht="26.25" hidden="1" customHeight="1" x14ac:dyDescent="0.25">
      <c r="A50" s="40"/>
      <c r="B50" s="41"/>
      <c r="C50" s="42"/>
      <c r="D50" s="43"/>
      <c r="E50" s="42"/>
      <c r="F50" s="44"/>
    </row>
    <row r="51" spans="1:6" s="55" customFormat="1" ht="26.25" hidden="1" customHeight="1" thickBot="1" x14ac:dyDescent="0.45">
      <c r="A51" s="343" t="s">
        <v>28</v>
      </c>
      <c r="B51" s="344"/>
      <c r="C51" s="52" t="e">
        <f>SUM(C44:C49)</f>
        <v>#REF!</v>
      </c>
      <c r="D51" s="53" t="e">
        <f t="shared" ref="D51:F51" si="11">SUM(D44:D49)</f>
        <v>#REF!</v>
      </c>
      <c r="E51" s="52" t="e">
        <f t="shared" si="11"/>
        <v>#REF!</v>
      </c>
      <c r="F51" s="54" t="e">
        <f t="shared" si="11"/>
        <v>#REF!</v>
      </c>
    </row>
    <row r="52" spans="1:6" hidden="1" x14ac:dyDescent="0.25"/>
    <row r="53" spans="1:6" hidden="1" x14ac:dyDescent="0.25"/>
    <row r="54" spans="1:6" hidden="1" x14ac:dyDescent="0.25"/>
    <row r="55" spans="1:6" hidden="1" x14ac:dyDescent="0.25"/>
    <row r="56" spans="1:6" hidden="1" x14ac:dyDescent="0.25"/>
    <row r="57" spans="1:6" hidden="1" x14ac:dyDescent="0.25"/>
    <row r="58" spans="1:6" hidden="1" x14ac:dyDescent="0.25"/>
    <row r="59" spans="1:6" ht="15.75" thickBot="1" x14ac:dyDescent="0.3"/>
    <row r="60" spans="1:6" x14ac:dyDescent="0.25">
      <c r="A60" s="338" t="s">
        <v>20</v>
      </c>
      <c r="B60" s="340" t="s">
        <v>60</v>
      </c>
      <c r="C60" s="340" t="s">
        <v>22</v>
      </c>
      <c r="D60" s="336" t="s">
        <v>59</v>
      </c>
      <c r="E60" s="340" t="s">
        <v>3</v>
      </c>
      <c r="F60" s="336" t="s">
        <v>59</v>
      </c>
    </row>
    <row r="61" spans="1:6" x14ac:dyDescent="0.25">
      <c r="A61" s="339"/>
      <c r="B61" s="341"/>
      <c r="C61" s="341"/>
      <c r="D61" s="337"/>
      <c r="E61" s="341"/>
      <c r="F61" s="337"/>
    </row>
    <row r="62" spans="1:6" x14ac:dyDescent="0.25">
      <c r="A62" s="339"/>
      <c r="B62" s="341"/>
      <c r="C62" s="341"/>
      <c r="D62" s="337"/>
      <c r="E62" s="341"/>
      <c r="F62" s="337"/>
    </row>
    <row r="63" spans="1:6" x14ac:dyDescent="0.25">
      <c r="A63" s="33"/>
      <c r="B63" s="34"/>
      <c r="C63" s="34"/>
      <c r="D63" s="34"/>
      <c r="E63" s="34"/>
      <c r="F63" s="35"/>
    </row>
    <row r="64" spans="1:6" ht="44.25" customHeight="1" x14ac:dyDescent="0.35">
      <c r="A64" s="89">
        <v>3</v>
      </c>
      <c r="B64" s="72" t="s">
        <v>103</v>
      </c>
      <c r="C64" s="90">
        <f>C7</f>
        <v>1</v>
      </c>
      <c r="D64" s="91">
        <f t="shared" ref="D64:F64" si="12">D7</f>
        <v>3.4482758620689655E-2</v>
      </c>
      <c r="E64" s="90">
        <f t="shared" si="12"/>
        <v>0</v>
      </c>
      <c r="F64" s="91" t="e">
        <f t="shared" si="12"/>
        <v>#DIV/0!</v>
      </c>
    </row>
    <row r="65" spans="1:6" ht="44.25" customHeight="1" x14ac:dyDescent="0.35">
      <c r="A65" s="89">
        <v>3</v>
      </c>
      <c r="B65" s="88" t="s">
        <v>17</v>
      </c>
      <c r="C65" s="90">
        <f>C14</f>
        <v>22</v>
      </c>
      <c r="D65" s="91">
        <f t="shared" ref="D65:F65" si="13">D14</f>
        <v>0.75862068965517238</v>
      </c>
      <c r="E65" s="90">
        <f t="shared" si="13"/>
        <v>0</v>
      </c>
      <c r="F65" s="91" t="e">
        <f t="shared" si="13"/>
        <v>#DIV/0!</v>
      </c>
    </row>
    <row r="66" spans="1:6" ht="44.25" customHeight="1" x14ac:dyDescent="0.35">
      <c r="A66" s="89">
        <v>4</v>
      </c>
      <c r="B66" s="88" t="s">
        <v>104</v>
      </c>
      <c r="C66" s="90">
        <f>C20</f>
        <v>1</v>
      </c>
      <c r="D66" s="91">
        <f t="shared" ref="D66:F66" si="14">D20</f>
        <v>3.4482758620689655E-2</v>
      </c>
      <c r="E66" s="90">
        <f t="shared" si="14"/>
        <v>0</v>
      </c>
      <c r="F66" s="91" t="e">
        <f t="shared" si="14"/>
        <v>#DIV/0!</v>
      </c>
    </row>
    <row r="67" spans="1:6" ht="44.25" customHeight="1" x14ac:dyDescent="0.35">
      <c r="A67" s="89">
        <v>5</v>
      </c>
      <c r="B67" s="88" t="s">
        <v>105</v>
      </c>
      <c r="C67" s="90">
        <f>C23</f>
        <v>5</v>
      </c>
      <c r="D67" s="91">
        <f t="shared" ref="D67:F67" si="15">D23</f>
        <v>0.17241379310344829</v>
      </c>
      <c r="E67" s="90">
        <f t="shared" si="15"/>
        <v>0</v>
      </c>
      <c r="F67" s="91" t="e">
        <f t="shared" si="15"/>
        <v>#DIV/0!</v>
      </c>
    </row>
    <row r="68" spans="1:6" ht="44.25" customHeight="1" x14ac:dyDescent="0.25">
      <c r="A68" s="65"/>
      <c r="B68" s="67"/>
      <c r="C68" s="68"/>
      <c r="D68" s="68"/>
      <c r="E68" s="68"/>
      <c r="F68" s="69"/>
    </row>
    <row r="69" spans="1:6" ht="44.25" customHeight="1" thickBot="1" x14ac:dyDescent="0.3">
      <c r="A69" s="334" t="s">
        <v>28</v>
      </c>
      <c r="B69" s="335"/>
      <c r="C69" s="90">
        <f>C64+C66+C67+C65</f>
        <v>29</v>
      </c>
      <c r="D69" s="91">
        <f t="shared" ref="D69:F69" si="16">D64+D66+D67+D65</f>
        <v>1</v>
      </c>
      <c r="E69" s="90">
        <f t="shared" si="16"/>
        <v>0</v>
      </c>
      <c r="F69" s="91" t="e">
        <f t="shared" si="16"/>
        <v>#DIV/0!</v>
      </c>
    </row>
    <row r="72" spans="1:6" ht="15.75" thickBot="1" x14ac:dyDescent="0.3"/>
    <row r="73" spans="1:6" x14ac:dyDescent="0.25">
      <c r="A73" s="338" t="s">
        <v>20</v>
      </c>
      <c r="B73" s="340" t="s">
        <v>60</v>
      </c>
      <c r="C73" s="340" t="s">
        <v>22</v>
      </c>
      <c r="D73" s="336" t="s">
        <v>59</v>
      </c>
      <c r="E73" s="340" t="s">
        <v>3</v>
      </c>
      <c r="F73" s="336" t="s">
        <v>59</v>
      </c>
    </row>
    <row r="74" spans="1:6" x14ac:dyDescent="0.25">
      <c r="A74" s="339"/>
      <c r="B74" s="341"/>
      <c r="C74" s="341"/>
      <c r="D74" s="337"/>
      <c r="E74" s="341"/>
      <c r="F74" s="337"/>
    </row>
    <row r="75" spans="1:6" x14ac:dyDescent="0.25">
      <c r="A75" s="339"/>
      <c r="B75" s="341"/>
      <c r="C75" s="341"/>
      <c r="D75" s="337"/>
      <c r="E75" s="341"/>
      <c r="F75" s="337"/>
    </row>
    <row r="76" spans="1:6" x14ac:dyDescent="0.25">
      <c r="A76" s="33"/>
      <c r="B76" s="34"/>
      <c r="C76" s="34"/>
      <c r="D76" s="34"/>
      <c r="E76" s="34"/>
      <c r="F76" s="35"/>
    </row>
    <row r="77" spans="1:6" ht="23.25" x14ac:dyDescent="0.25">
      <c r="A77" s="71"/>
      <c r="B77" s="70"/>
      <c r="C77" s="12"/>
      <c r="D77" s="12"/>
      <c r="E77" s="12"/>
      <c r="F77" s="69"/>
    </row>
    <row r="78" spans="1:6" ht="21" x14ac:dyDescent="0.25">
      <c r="A78" s="76">
        <v>1</v>
      </c>
      <c r="B78" s="70" t="s">
        <v>109</v>
      </c>
      <c r="C78" s="12">
        <f>COUNTIFS('PA DGBF 2022 '!$A$11:$A$92,'STAT AXE'!$B$7,'PA DGBF 2022 '!$B$11:$B$92,'STAT AXE'!$B$8)</f>
        <v>1</v>
      </c>
      <c r="D78" s="69">
        <f>C78/$C$26</f>
        <v>3.4482758620689655E-2</v>
      </c>
      <c r="E78" s="12">
        <f>COUNTIFS('PA DGBF 2022 '!$U$11:$U$92,'STAT AXE'!$B$8)</f>
        <v>0</v>
      </c>
      <c r="F78" s="69" t="e">
        <f t="shared" ref="F78" si="17">E78/$E$26</f>
        <v>#DIV/0!</v>
      </c>
    </row>
    <row r="79" spans="1:6" ht="21" x14ac:dyDescent="0.25">
      <c r="A79" s="76">
        <v>1</v>
      </c>
      <c r="B79" s="70" t="s">
        <v>12</v>
      </c>
      <c r="C79" s="12">
        <f>COUNTIFS('PA DGBF 2022 '!$A$11:$A$92,'STAT AXE'!$B$14,'PA DGBF 2022 '!$B$11:$B$92,'STAT AXE'!$B$15)</f>
        <v>10</v>
      </c>
      <c r="D79" s="69">
        <f t="shared" ref="D79:D81" si="18">C79/$C$26</f>
        <v>0.34482758620689657</v>
      </c>
      <c r="E79" s="12">
        <f>COUNTIFS('PA DGBF 2022 '!$U$11:$U$92,'STAT AXE'!$B$79)</f>
        <v>0</v>
      </c>
      <c r="F79" s="69" t="e">
        <f t="shared" ref="F79:F81" si="19">E79/$E$26</f>
        <v>#DIV/0!</v>
      </c>
    </row>
    <row r="80" spans="1:6" ht="21" x14ac:dyDescent="0.25">
      <c r="A80" s="76">
        <v>2</v>
      </c>
      <c r="B80" s="70" t="s">
        <v>19</v>
      </c>
      <c r="C80" s="12">
        <f>COUNTIFS('PA DGBF 2022 '!$A$11:$A$92,'STAT AXE'!$B$14,'PA DGBF 2022 '!$B$11:$B$92,'STAT AXE'!$B$16)</f>
        <v>8</v>
      </c>
      <c r="D80" s="69">
        <f t="shared" si="18"/>
        <v>0.27586206896551724</v>
      </c>
      <c r="E80" s="12">
        <f>COUNTIFS('PA DGBF 2022 '!$U$11:$U$92,'STAT AXE'!$B$80)</f>
        <v>0</v>
      </c>
      <c r="F80" s="69" t="e">
        <f t="shared" si="19"/>
        <v>#DIV/0!</v>
      </c>
    </row>
    <row r="81" spans="1:6" ht="21" x14ac:dyDescent="0.25">
      <c r="A81" s="76">
        <v>3</v>
      </c>
      <c r="B81" s="70" t="s">
        <v>110</v>
      </c>
      <c r="C81" s="12">
        <f>COUNTIFS('PA DGBF 2022 '!$A$11:$A$92,'STAT AXE'!$B$14,'PA DGBF 2022 '!$B$11:$B$92,'STAT AXE'!$B$17)</f>
        <v>4</v>
      </c>
      <c r="D81" s="69">
        <f t="shared" si="18"/>
        <v>0.13793103448275862</v>
      </c>
      <c r="E81" s="12">
        <f>COUNTIFS('PA DGBF 2022 '!$U$11:$U$92,'STAT AXE'!$B$81)</f>
        <v>0</v>
      </c>
      <c r="F81" s="69" t="e">
        <f t="shared" si="19"/>
        <v>#DIV/0!</v>
      </c>
    </row>
    <row r="82" spans="1:6" ht="21" x14ac:dyDescent="0.25">
      <c r="A82" s="76">
        <v>4</v>
      </c>
      <c r="B82" s="70" t="s">
        <v>107</v>
      </c>
      <c r="C82" s="12">
        <f>COUNTIFS('PA DGBF 2022 '!$A$11:$A$92,'STAT AXE'!$B$20,'PA DGBF 2022 '!$B$11:$B$92,'STAT AXE'!$B$21)</f>
        <v>1</v>
      </c>
      <c r="D82" s="69">
        <f t="shared" ref="D82" si="20">C82/$C$26</f>
        <v>3.4482758620689655E-2</v>
      </c>
      <c r="E82" s="12">
        <f>COUNTIFS('PA DGBF 2022 '!$U$11:$U$92,'STAT AXE'!$B$82)</f>
        <v>0</v>
      </c>
      <c r="F82" s="69" t="e">
        <f t="shared" ref="F82" si="21">E82/$E$26</f>
        <v>#DIV/0!</v>
      </c>
    </row>
    <row r="83" spans="1:6" ht="21" x14ac:dyDescent="0.25">
      <c r="A83" s="76">
        <v>5</v>
      </c>
      <c r="B83" s="70" t="s">
        <v>108</v>
      </c>
      <c r="C83" s="12">
        <f>COUNTIFS('PA DGBF 2022 '!$A$11:$A$92,'STAT AXE'!$B$23,'PA DGBF 2022 '!$B$11:$B$92,'STAT AXE'!$B$24)</f>
        <v>5</v>
      </c>
      <c r="D83" s="69">
        <f t="shared" ref="D83" si="22">C83/$C$26</f>
        <v>0.17241379310344829</v>
      </c>
      <c r="E83" s="12">
        <f>COUNTIFS('PA DGBF 2022 '!$U$11:$U$92,'STAT AXE'!$B$83)</f>
        <v>0</v>
      </c>
      <c r="F83" s="69" t="e">
        <f t="shared" ref="F83" si="23">E83/$E$26</f>
        <v>#DIV/0!</v>
      </c>
    </row>
    <row r="84" spans="1:6" ht="21" x14ac:dyDescent="0.25">
      <c r="A84" s="65"/>
      <c r="B84" s="67"/>
      <c r="C84" s="68"/>
      <c r="D84" s="68"/>
      <c r="E84" s="68"/>
      <c r="F84" s="69"/>
    </row>
    <row r="85" spans="1:6" ht="29.25" thickBot="1" x14ac:dyDescent="0.3">
      <c r="A85" s="334" t="s">
        <v>28</v>
      </c>
      <c r="B85" s="335"/>
      <c r="C85" s="90">
        <f>SUM(C78:C83)</f>
        <v>29</v>
      </c>
      <c r="D85" s="91">
        <f t="shared" ref="D85:F85" si="24">SUM(D78:D83)</f>
        <v>1</v>
      </c>
      <c r="E85" s="90">
        <f t="shared" si="24"/>
        <v>0</v>
      </c>
      <c r="F85" s="91" t="e">
        <f t="shared" si="24"/>
        <v>#DIV/0!</v>
      </c>
    </row>
  </sheetData>
  <mergeCells count="36">
    <mergeCell ref="A51:B51"/>
    <mergeCell ref="F30:F32"/>
    <mergeCell ref="A37:B37"/>
    <mergeCell ref="A40:A42"/>
    <mergeCell ref="B40:B42"/>
    <mergeCell ref="C40:C42"/>
    <mergeCell ref="D40:D42"/>
    <mergeCell ref="E40:E42"/>
    <mergeCell ref="F40:F42"/>
    <mergeCell ref="E30:E32"/>
    <mergeCell ref="A26:B26"/>
    <mergeCell ref="A30:A32"/>
    <mergeCell ref="B30:B32"/>
    <mergeCell ref="C30:C32"/>
    <mergeCell ref="D30:D32"/>
    <mergeCell ref="A1:F1"/>
    <mergeCell ref="A3:A5"/>
    <mergeCell ref="B3:B5"/>
    <mergeCell ref="C3:C5"/>
    <mergeCell ref="D3:D5"/>
    <mergeCell ref="E3:E5"/>
    <mergeCell ref="F3:F5"/>
    <mergeCell ref="A85:B85"/>
    <mergeCell ref="F60:F62"/>
    <mergeCell ref="A69:B69"/>
    <mergeCell ref="A73:A75"/>
    <mergeCell ref="B73:B75"/>
    <mergeCell ref="C73:C75"/>
    <mergeCell ref="D73:D75"/>
    <mergeCell ref="E73:E75"/>
    <mergeCell ref="F73:F75"/>
    <mergeCell ref="A60:A62"/>
    <mergeCell ref="B60:B62"/>
    <mergeCell ref="C60:C62"/>
    <mergeCell ref="D60:D62"/>
    <mergeCell ref="E60:E62"/>
  </mergeCells>
  <pageMargins left="0.70866141732283472" right="0.70866141732283472"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PA DGBF 2022 </vt:lpstr>
      <vt:lpstr>STAT PA </vt:lpstr>
      <vt:lpstr>STAT AXE</vt:lpstr>
      <vt:lpstr>'PA DGBF 2022 '!Impression_des_titres</vt:lpstr>
      <vt:lpstr>'PA DGBF 2022 '!Zone_d_impression</vt:lpstr>
      <vt:lpstr>'STAT AXE'!Zone_d_impression</vt:lpstr>
      <vt:lpstr>'STAT PA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kouadio jean-marc</dc:creator>
  <cp:lastModifiedBy>kaka marcelin</cp:lastModifiedBy>
  <cp:lastPrinted>2022-09-20T08:59:23Z</cp:lastPrinted>
  <dcterms:created xsi:type="dcterms:W3CDTF">2020-01-21T18:04:49Z</dcterms:created>
  <dcterms:modified xsi:type="dcterms:W3CDTF">2022-09-23T17:05:42Z</dcterms:modified>
</cp:coreProperties>
</file>